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Sam\Dropbox\KiCAD\projects\circuit_protection\data_analysis\xlsx\"/>
    </mc:Choice>
  </mc:AlternateContent>
  <xr:revisionPtr revIDLastSave="0" documentId="13_ncr:1_{C960E0F9-8A55-4DFA-847A-CF8984DDFE62}" xr6:coauthVersionLast="40" xr6:coauthVersionMax="40" xr10:uidLastSave="{00000000-0000-0000-0000-000000000000}"/>
  <bookViews>
    <workbookView xWindow="0" yWindow="465" windowWidth="25605" windowHeight="14475" xr2:uid="{8AB7D094-8CEA-A04F-8AB1-5D165CB29E23}"/>
  </bookViews>
  <sheets>
    <sheet name="Test Circuit" sheetId="6" r:id="rId1"/>
    <sheet name="Vin 10V" sheetId="1" r:id="rId2"/>
    <sheet name="Vin 12V" sheetId="2" r:id="rId3"/>
    <sheet name="Vin 16V" sheetId="3" r:id="rId4"/>
    <sheet name="Vin 24V" sheetId="4" r:id="rId5"/>
    <sheet name="Vin 30V" sheetId="5" r:id="rId6"/>
    <sheet name="Efficiency" sheetId="8" r:id="rId7"/>
    <sheet name="Voltage Drop" sheetId="9" r:id="rId8"/>
    <sheet name="Q1 Temp Rise" sheetId="10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V30" i="4" l="1"/>
  <c r="V29" i="4"/>
  <c r="V28" i="4"/>
  <c r="V27" i="4"/>
  <c r="V26" i="4"/>
  <c r="V25" i="4"/>
  <c r="V24" i="4"/>
  <c r="V23" i="4"/>
  <c r="V22" i="4"/>
  <c r="V21" i="4"/>
  <c r="V20" i="4"/>
  <c r="V19" i="4"/>
  <c r="V18" i="4"/>
  <c r="V17" i="4"/>
  <c r="V16" i="4"/>
  <c r="V15" i="4"/>
  <c r="V14" i="4"/>
  <c r="V13" i="4"/>
  <c r="V12" i="4"/>
  <c r="V11" i="4"/>
  <c r="V10" i="4"/>
  <c r="V9" i="4"/>
  <c r="V8" i="4"/>
  <c r="V7" i="4"/>
  <c r="V6" i="4"/>
  <c r="V5" i="4"/>
  <c r="V4" i="4"/>
  <c r="V3" i="4"/>
  <c r="V2" i="4"/>
  <c r="V30" i="3"/>
  <c r="V29" i="3"/>
  <c r="V28" i="3"/>
  <c r="V27" i="3"/>
  <c r="V26" i="3"/>
  <c r="V25" i="3"/>
  <c r="V24" i="3"/>
  <c r="V23" i="3"/>
  <c r="V22" i="3"/>
  <c r="V21" i="3"/>
  <c r="V20" i="3"/>
  <c r="V19" i="3"/>
  <c r="V18" i="3"/>
  <c r="V17" i="3"/>
  <c r="V16" i="3"/>
  <c r="V15" i="3"/>
  <c r="V14" i="3"/>
  <c r="V13" i="3"/>
  <c r="V12" i="3"/>
  <c r="V11" i="3"/>
  <c r="V10" i="3"/>
  <c r="V9" i="3"/>
  <c r="V8" i="3"/>
  <c r="V7" i="3"/>
  <c r="V6" i="3"/>
  <c r="V5" i="3"/>
  <c r="V4" i="3"/>
  <c r="V3" i="3"/>
  <c r="V2" i="3"/>
  <c r="V30" i="2"/>
  <c r="V29" i="2"/>
  <c r="V28" i="2"/>
  <c r="V27" i="2"/>
  <c r="V26" i="2"/>
  <c r="V25" i="2"/>
  <c r="V24" i="2"/>
  <c r="V23" i="2"/>
  <c r="V22" i="2"/>
  <c r="V21" i="2"/>
  <c r="V20" i="2"/>
  <c r="V19" i="2"/>
  <c r="V18" i="2"/>
  <c r="V17" i="2"/>
  <c r="V16" i="2"/>
  <c r="V15" i="2"/>
  <c r="V14" i="2"/>
  <c r="V13" i="2"/>
  <c r="V12" i="2"/>
  <c r="V11" i="2"/>
  <c r="V10" i="2"/>
  <c r="V9" i="2"/>
  <c r="V8" i="2"/>
  <c r="V7" i="2"/>
  <c r="V6" i="2"/>
  <c r="V5" i="2"/>
  <c r="V4" i="2"/>
  <c r="V3" i="2"/>
  <c r="V2" i="2"/>
  <c r="V3" i="1"/>
  <c r="V4" i="1"/>
  <c r="V5" i="1"/>
  <c r="V6" i="1"/>
  <c r="V7" i="1"/>
  <c r="V8" i="1"/>
  <c r="V9" i="1"/>
  <c r="V10" i="1"/>
  <c r="V11" i="1"/>
  <c r="V12" i="1"/>
  <c r="V13" i="1"/>
  <c r="V14" i="1"/>
  <c r="V15" i="1"/>
  <c r="V16" i="1"/>
  <c r="V17" i="1"/>
  <c r="V18" i="1"/>
  <c r="V19" i="1"/>
  <c r="V20" i="1"/>
  <c r="V21" i="1"/>
  <c r="V22" i="1"/>
  <c r="V23" i="1"/>
  <c r="V24" i="1"/>
  <c r="V25" i="1"/>
  <c r="V26" i="1"/>
  <c r="V27" i="1"/>
  <c r="V28" i="1"/>
  <c r="V29" i="1"/>
  <c r="V30" i="1"/>
  <c r="V2" i="1"/>
  <c r="T30" i="4"/>
  <c r="U30" i="4" s="1"/>
  <c r="S30" i="4"/>
  <c r="T29" i="4"/>
  <c r="U29" i="4" s="1"/>
  <c r="S29" i="4"/>
  <c r="U28" i="4"/>
  <c r="T28" i="4"/>
  <c r="S28" i="4"/>
  <c r="T27" i="4"/>
  <c r="U27" i="4" s="1"/>
  <c r="S27" i="4"/>
  <c r="T26" i="4"/>
  <c r="S26" i="4"/>
  <c r="U26" i="4" s="1"/>
  <c r="U25" i="4"/>
  <c r="T25" i="4"/>
  <c r="S25" i="4"/>
  <c r="T24" i="4"/>
  <c r="U24" i="4" s="1"/>
  <c r="S24" i="4"/>
  <c r="T23" i="4"/>
  <c r="U23" i="4" s="1"/>
  <c r="S23" i="4"/>
  <c r="T22" i="4"/>
  <c r="U22" i="4" s="1"/>
  <c r="S22" i="4"/>
  <c r="U21" i="4"/>
  <c r="T21" i="4"/>
  <c r="S21" i="4"/>
  <c r="U20" i="4"/>
  <c r="T20" i="4"/>
  <c r="S20" i="4"/>
  <c r="T19" i="4"/>
  <c r="U19" i="4" s="1"/>
  <c r="S19" i="4"/>
  <c r="T18" i="4"/>
  <c r="S18" i="4"/>
  <c r="U18" i="4" s="1"/>
  <c r="U17" i="4"/>
  <c r="T17" i="4"/>
  <c r="S17" i="4"/>
  <c r="T16" i="4"/>
  <c r="U16" i="4" s="1"/>
  <c r="S16" i="4"/>
  <c r="T15" i="4"/>
  <c r="U15" i="4" s="1"/>
  <c r="S15" i="4"/>
  <c r="T14" i="4"/>
  <c r="U14" i="4" s="1"/>
  <c r="S14" i="4"/>
  <c r="U13" i="4"/>
  <c r="T13" i="4"/>
  <c r="S13" i="4"/>
  <c r="U12" i="4"/>
  <c r="T12" i="4"/>
  <c r="S12" i="4"/>
  <c r="T11" i="4"/>
  <c r="U11" i="4" s="1"/>
  <c r="S11" i="4"/>
  <c r="T10" i="4"/>
  <c r="S10" i="4"/>
  <c r="U10" i="4" s="1"/>
  <c r="U9" i="4"/>
  <c r="T9" i="4"/>
  <c r="S9" i="4"/>
  <c r="T8" i="4"/>
  <c r="U8" i="4" s="1"/>
  <c r="S8" i="4"/>
  <c r="T7" i="4"/>
  <c r="U7" i="4" s="1"/>
  <c r="S7" i="4"/>
  <c r="T6" i="4"/>
  <c r="U6" i="4" s="1"/>
  <c r="S6" i="4"/>
  <c r="U5" i="4"/>
  <c r="T5" i="4"/>
  <c r="S5" i="4"/>
  <c r="U4" i="4"/>
  <c r="T4" i="4"/>
  <c r="S4" i="4"/>
  <c r="T3" i="4"/>
  <c r="U3" i="4" s="1"/>
  <c r="S3" i="4"/>
  <c r="T2" i="4"/>
  <c r="S2" i="4"/>
  <c r="U2" i="4" s="1"/>
  <c r="T30" i="3"/>
  <c r="U30" i="3" s="1"/>
  <c r="S30" i="3"/>
  <c r="T29" i="3"/>
  <c r="U29" i="3" s="1"/>
  <c r="S29" i="3"/>
  <c r="U28" i="3"/>
  <c r="T28" i="3"/>
  <c r="S28" i="3"/>
  <c r="T27" i="3"/>
  <c r="U27" i="3" s="1"/>
  <c r="S27" i="3"/>
  <c r="T26" i="3"/>
  <c r="S26" i="3"/>
  <c r="U26" i="3" s="1"/>
  <c r="U25" i="3"/>
  <c r="T25" i="3"/>
  <c r="S25" i="3"/>
  <c r="T24" i="3"/>
  <c r="U24" i="3" s="1"/>
  <c r="S24" i="3"/>
  <c r="T23" i="3"/>
  <c r="U23" i="3" s="1"/>
  <c r="S23" i="3"/>
  <c r="T22" i="3"/>
  <c r="U22" i="3" s="1"/>
  <c r="S22" i="3"/>
  <c r="T21" i="3"/>
  <c r="U21" i="3" s="1"/>
  <c r="S21" i="3"/>
  <c r="U20" i="3"/>
  <c r="T20" i="3"/>
  <c r="S20" i="3"/>
  <c r="T19" i="3"/>
  <c r="U19" i="3" s="1"/>
  <c r="S19" i="3"/>
  <c r="T18" i="3"/>
  <c r="S18" i="3"/>
  <c r="U18" i="3" s="1"/>
  <c r="U17" i="3"/>
  <c r="T17" i="3"/>
  <c r="S17" i="3"/>
  <c r="T16" i="3"/>
  <c r="U16" i="3" s="1"/>
  <c r="S16" i="3"/>
  <c r="T15" i="3"/>
  <c r="U15" i="3" s="1"/>
  <c r="S15" i="3"/>
  <c r="T14" i="3"/>
  <c r="U14" i="3" s="1"/>
  <c r="S14" i="3"/>
  <c r="T13" i="3"/>
  <c r="U13" i="3" s="1"/>
  <c r="S13" i="3"/>
  <c r="U12" i="3"/>
  <c r="T12" i="3"/>
  <c r="S12" i="3"/>
  <c r="T11" i="3"/>
  <c r="U11" i="3" s="1"/>
  <c r="S11" i="3"/>
  <c r="T10" i="3"/>
  <c r="S10" i="3"/>
  <c r="U10" i="3" s="1"/>
  <c r="U9" i="3"/>
  <c r="T9" i="3"/>
  <c r="S9" i="3"/>
  <c r="T8" i="3"/>
  <c r="U8" i="3" s="1"/>
  <c r="S8" i="3"/>
  <c r="T7" i="3"/>
  <c r="U7" i="3" s="1"/>
  <c r="S7" i="3"/>
  <c r="T6" i="3"/>
  <c r="U6" i="3" s="1"/>
  <c r="S6" i="3"/>
  <c r="T5" i="3"/>
  <c r="U5" i="3" s="1"/>
  <c r="S5" i="3"/>
  <c r="U4" i="3"/>
  <c r="T4" i="3"/>
  <c r="S4" i="3"/>
  <c r="T3" i="3"/>
  <c r="U3" i="3" s="1"/>
  <c r="S3" i="3"/>
  <c r="T2" i="3"/>
  <c r="S2" i="3"/>
  <c r="U2" i="3" s="1"/>
  <c r="T30" i="2"/>
  <c r="U30" i="2" s="1"/>
  <c r="S30" i="2"/>
  <c r="T29" i="2"/>
  <c r="U29" i="2" s="1"/>
  <c r="S29" i="2"/>
  <c r="T28" i="2"/>
  <c r="U28" i="2" s="1"/>
  <c r="S28" i="2"/>
  <c r="T27" i="2"/>
  <c r="U27" i="2" s="1"/>
  <c r="S27" i="2"/>
  <c r="T26" i="2"/>
  <c r="U26" i="2" s="1"/>
  <c r="S26" i="2"/>
  <c r="U25" i="2"/>
  <c r="T25" i="2"/>
  <c r="S25" i="2"/>
  <c r="T24" i="2"/>
  <c r="U24" i="2" s="1"/>
  <c r="S24" i="2"/>
  <c r="T23" i="2"/>
  <c r="U23" i="2" s="1"/>
  <c r="S23" i="2"/>
  <c r="T22" i="2"/>
  <c r="U22" i="2" s="1"/>
  <c r="S22" i="2"/>
  <c r="U21" i="2"/>
  <c r="T21" i="2"/>
  <c r="S21" i="2"/>
  <c r="T20" i="2"/>
  <c r="U20" i="2" s="1"/>
  <c r="S20" i="2"/>
  <c r="T19" i="2"/>
  <c r="U19" i="2" s="1"/>
  <c r="S19" i="2"/>
  <c r="T18" i="2"/>
  <c r="U18" i="2" s="1"/>
  <c r="S18" i="2"/>
  <c r="U17" i="2"/>
  <c r="T17" i="2"/>
  <c r="S17" i="2"/>
  <c r="T16" i="2"/>
  <c r="U16" i="2" s="1"/>
  <c r="S16" i="2"/>
  <c r="T15" i="2"/>
  <c r="U15" i="2" s="1"/>
  <c r="S15" i="2"/>
  <c r="T14" i="2"/>
  <c r="U14" i="2" s="1"/>
  <c r="S14" i="2"/>
  <c r="U13" i="2"/>
  <c r="T13" i="2"/>
  <c r="S13" i="2"/>
  <c r="T12" i="2"/>
  <c r="U12" i="2" s="1"/>
  <c r="S12" i="2"/>
  <c r="T11" i="2"/>
  <c r="U11" i="2" s="1"/>
  <c r="S11" i="2"/>
  <c r="T10" i="2"/>
  <c r="U10" i="2" s="1"/>
  <c r="S10" i="2"/>
  <c r="U9" i="2"/>
  <c r="T9" i="2"/>
  <c r="S9" i="2"/>
  <c r="T8" i="2"/>
  <c r="U8" i="2" s="1"/>
  <c r="S8" i="2"/>
  <c r="T7" i="2"/>
  <c r="U7" i="2" s="1"/>
  <c r="S7" i="2"/>
  <c r="T6" i="2"/>
  <c r="U6" i="2" s="1"/>
  <c r="S6" i="2"/>
  <c r="U5" i="2"/>
  <c r="T5" i="2"/>
  <c r="S5" i="2"/>
  <c r="T4" i="2"/>
  <c r="U4" i="2" s="1"/>
  <c r="S4" i="2"/>
  <c r="T3" i="2"/>
  <c r="U3" i="2" s="1"/>
  <c r="S3" i="2"/>
  <c r="T2" i="2"/>
  <c r="U2" i="2" s="1"/>
  <c r="S2" i="2"/>
  <c r="U3" i="1"/>
  <c r="U4" i="1"/>
  <c r="U5" i="1"/>
  <c r="U6" i="1"/>
  <c r="U7" i="1"/>
  <c r="U8" i="1"/>
  <c r="U9" i="1"/>
  <c r="U10" i="1"/>
  <c r="U11" i="1"/>
  <c r="U12" i="1"/>
  <c r="U13" i="1"/>
  <c r="U14" i="1"/>
  <c r="U15" i="1"/>
  <c r="U16" i="1"/>
  <c r="U17" i="1"/>
  <c r="U18" i="1"/>
  <c r="U19" i="1"/>
  <c r="U20" i="1"/>
  <c r="U21" i="1"/>
  <c r="U22" i="1"/>
  <c r="U23" i="1"/>
  <c r="U24" i="1"/>
  <c r="U25" i="1"/>
  <c r="U26" i="1"/>
  <c r="U27" i="1"/>
  <c r="U28" i="1"/>
  <c r="U29" i="1"/>
  <c r="U30" i="1"/>
  <c r="U2" i="1"/>
  <c r="T3" i="1"/>
  <c r="T4" i="1"/>
  <c r="T5" i="1"/>
  <c r="T6" i="1"/>
  <c r="T7" i="1"/>
  <c r="T8" i="1"/>
  <c r="T9" i="1"/>
  <c r="T10" i="1"/>
  <c r="T11" i="1"/>
  <c r="T12" i="1"/>
  <c r="T13" i="1"/>
  <c r="T14" i="1"/>
  <c r="T15" i="1"/>
  <c r="T16" i="1"/>
  <c r="T17" i="1"/>
  <c r="T18" i="1"/>
  <c r="T19" i="1"/>
  <c r="T20" i="1"/>
  <c r="T21" i="1"/>
  <c r="T22" i="1"/>
  <c r="T23" i="1"/>
  <c r="T24" i="1"/>
  <c r="T25" i="1"/>
  <c r="T26" i="1"/>
  <c r="T27" i="1"/>
  <c r="T28" i="1"/>
  <c r="T29" i="1"/>
  <c r="T30" i="1"/>
  <c r="T2" i="1"/>
  <c r="S3" i="1"/>
  <c r="S4" i="1"/>
  <c r="S5" i="1"/>
  <c r="S6" i="1"/>
  <c r="S7" i="1"/>
  <c r="S8" i="1"/>
  <c r="S9" i="1"/>
  <c r="S10" i="1"/>
  <c r="S11" i="1"/>
  <c r="S12" i="1"/>
  <c r="S13" i="1"/>
  <c r="S14" i="1"/>
  <c r="S15" i="1"/>
  <c r="S16" i="1"/>
  <c r="S17" i="1"/>
  <c r="S18" i="1"/>
  <c r="S19" i="1"/>
  <c r="S20" i="1"/>
  <c r="S21" i="1"/>
  <c r="S22" i="1"/>
  <c r="S23" i="1"/>
  <c r="S24" i="1"/>
  <c r="S25" i="1"/>
  <c r="S26" i="1"/>
  <c r="S27" i="1"/>
  <c r="S28" i="1"/>
  <c r="S29" i="1"/>
  <c r="S30" i="1"/>
  <c r="S2" i="1"/>
  <c r="M2" i="5"/>
  <c r="L2" i="5"/>
  <c r="K2" i="5"/>
  <c r="J2" i="5"/>
  <c r="I2" i="5"/>
  <c r="H2" i="5"/>
  <c r="R30" i="4"/>
  <c r="Q30" i="4"/>
  <c r="P30" i="4"/>
  <c r="O30" i="4"/>
  <c r="R29" i="4"/>
  <c r="Q29" i="4"/>
  <c r="P29" i="4"/>
  <c r="O29" i="4"/>
  <c r="R28" i="4"/>
  <c r="Q28" i="4"/>
  <c r="P28" i="4"/>
  <c r="O28" i="4"/>
  <c r="R27" i="4"/>
  <c r="Q27" i="4"/>
  <c r="P27" i="4"/>
  <c r="O27" i="4"/>
  <c r="R26" i="4"/>
  <c r="Q26" i="4"/>
  <c r="P26" i="4"/>
  <c r="O26" i="4"/>
  <c r="R25" i="4"/>
  <c r="Q25" i="4"/>
  <c r="P25" i="4"/>
  <c r="O25" i="4"/>
  <c r="R24" i="4"/>
  <c r="Q24" i="4"/>
  <c r="P24" i="4"/>
  <c r="O24" i="4"/>
  <c r="R23" i="4"/>
  <c r="Q23" i="4"/>
  <c r="P23" i="4"/>
  <c r="O23" i="4"/>
  <c r="R22" i="4"/>
  <c r="Q22" i="4"/>
  <c r="P22" i="4"/>
  <c r="O22" i="4"/>
  <c r="R21" i="4"/>
  <c r="Q21" i="4"/>
  <c r="P21" i="4"/>
  <c r="O21" i="4"/>
  <c r="R20" i="4"/>
  <c r="Q20" i="4"/>
  <c r="P20" i="4"/>
  <c r="O20" i="4"/>
  <c r="R19" i="4"/>
  <c r="Q19" i="4"/>
  <c r="P19" i="4"/>
  <c r="O19" i="4"/>
  <c r="R18" i="4"/>
  <c r="Q18" i="4"/>
  <c r="P18" i="4"/>
  <c r="O18" i="4"/>
  <c r="R17" i="4"/>
  <c r="Q17" i="4"/>
  <c r="P17" i="4"/>
  <c r="O17" i="4"/>
  <c r="R16" i="4"/>
  <c r="Q16" i="4"/>
  <c r="P16" i="4"/>
  <c r="O16" i="4"/>
  <c r="R15" i="4"/>
  <c r="Q15" i="4"/>
  <c r="P15" i="4"/>
  <c r="O15" i="4"/>
  <c r="R14" i="4"/>
  <c r="Q14" i="4"/>
  <c r="P14" i="4"/>
  <c r="O14" i="4"/>
  <c r="R13" i="4"/>
  <c r="Q13" i="4"/>
  <c r="P13" i="4"/>
  <c r="O13" i="4"/>
  <c r="R12" i="4"/>
  <c r="Q12" i="4"/>
  <c r="P12" i="4"/>
  <c r="O12" i="4"/>
  <c r="R11" i="4"/>
  <c r="Q11" i="4"/>
  <c r="P11" i="4"/>
  <c r="O11" i="4"/>
  <c r="R10" i="4"/>
  <c r="Q10" i="4"/>
  <c r="P10" i="4"/>
  <c r="O10" i="4"/>
  <c r="R9" i="4"/>
  <c r="Q9" i="4"/>
  <c r="P9" i="4"/>
  <c r="O9" i="4"/>
  <c r="R8" i="4"/>
  <c r="Q8" i="4"/>
  <c r="P8" i="4"/>
  <c r="O8" i="4"/>
  <c r="R7" i="4"/>
  <c r="Q7" i="4"/>
  <c r="P7" i="4"/>
  <c r="O7" i="4"/>
  <c r="R6" i="4"/>
  <c r="Q6" i="4"/>
  <c r="P6" i="4"/>
  <c r="O6" i="4"/>
  <c r="R5" i="4"/>
  <c r="Q5" i="4"/>
  <c r="P5" i="4"/>
  <c r="O5" i="4"/>
  <c r="R4" i="4"/>
  <c r="Q4" i="4"/>
  <c r="P4" i="4"/>
  <c r="O4" i="4"/>
  <c r="R3" i="4"/>
  <c r="Q3" i="4"/>
  <c r="P3" i="4"/>
  <c r="O3" i="4"/>
  <c r="R2" i="4"/>
  <c r="Q2" i="4"/>
  <c r="P2" i="4"/>
  <c r="O2" i="4"/>
  <c r="R30" i="3"/>
  <c r="Q30" i="3"/>
  <c r="P30" i="3"/>
  <c r="O30" i="3"/>
  <c r="R29" i="3"/>
  <c r="Q29" i="3"/>
  <c r="P29" i="3"/>
  <c r="O29" i="3"/>
  <c r="R28" i="3"/>
  <c r="Q28" i="3"/>
  <c r="P28" i="3"/>
  <c r="O28" i="3"/>
  <c r="R27" i="3"/>
  <c r="Q27" i="3"/>
  <c r="P27" i="3"/>
  <c r="O27" i="3"/>
  <c r="R26" i="3"/>
  <c r="Q26" i="3"/>
  <c r="P26" i="3"/>
  <c r="O26" i="3"/>
  <c r="R25" i="3"/>
  <c r="Q25" i="3"/>
  <c r="P25" i="3"/>
  <c r="O25" i="3"/>
  <c r="R24" i="3"/>
  <c r="Q24" i="3"/>
  <c r="P24" i="3"/>
  <c r="O24" i="3"/>
  <c r="R23" i="3"/>
  <c r="Q23" i="3"/>
  <c r="P23" i="3"/>
  <c r="O23" i="3"/>
  <c r="R22" i="3"/>
  <c r="Q22" i="3"/>
  <c r="P22" i="3"/>
  <c r="O22" i="3"/>
  <c r="R21" i="3"/>
  <c r="Q21" i="3"/>
  <c r="P21" i="3"/>
  <c r="O21" i="3"/>
  <c r="R20" i="3"/>
  <c r="Q20" i="3"/>
  <c r="P20" i="3"/>
  <c r="O20" i="3"/>
  <c r="R19" i="3"/>
  <c r="Q19" i="3"/>
  <c r="P19" i="3"/>
  <c r="O19" i="3"/>
  <c r="R18" i="3"/>
  <c r="Q18" i="3"/>
  <c r="P18" i="3"/>
  <c r="O18" i="3"/>
  <c r="R17" i="3"/>
  <c r="Q17" i="3"/>
  <c r="P17" i="3"/>
  <c r="O17" i="3"/>
  <c r="R16" i="3"/>
  <c r="Q16" i="3"/>
  <c r="P16" i="3"/>
  <c r="O16" i="3"/>
  <c r="R15" i="3"/>
  <c r="Q15" i="3"/>
  <c r="P15" i="3"/>
  <c r="O15" i="3"/>
  <c r="R14" i="3"/>
  <c r="Q14" i="3"/>
  <c r="P14" i="3"/>
  <c r="O14" i="3"/>
  <c r="R13" i="3"/>
  <c r="Q13" i="3"/>
  <c r="P13" i="3"/>
  <c r="O13" i="3"/>
  <c r="R12" i="3"/>
  <c r="Q12" i="3"/>
  <c r="P12" i="3"/>
  <c r="O12" i="3"/>
  <c r="R11" i="3"/>
  <c r="Q11" i="3"/>
  <c r="P11" i="3"/>
  <c r="O11" i="3"/>
  <c r="R10" i="3"/>
  <c r="Q10" i="3"/>
  <c r="P10" i="3"/>
  <c r="O10" i="3"/>
  <c r="R9" i="3"/>
  <c r="Q9" i="3"/>
  <c r="P9" i="3"/>
  <c r="O9" i="3"/>
  <c r="R8" i="3"/>
  <c r="Q8" i="3"/>
  <c r="P8" i="3"/>
  <c r="O8" i="3"/>
  <c r="R7" i="3"/>
  <c r="Q7" i="3"/>
  <c r="P7" i="3"/>
  <c r="O7" i="3"/>
  <c r="R6" i="3"/>
  <c r="Q6" i="3"/>
  <c r="P6" i="3"/>
  <c r="O6" i="3"/>
  <c r="R5" i="3"/>
  <c r="Q5" i="3"/>
  <c r="P5" i="3"/>
  <c r="O5" i="3"/>
  <c r="R4" i="3"/>
  <c r="Q4" i="3"/>
  <c r="P4" i="3"/>
  <c r="O4" i="3"/>
  <c r="R3" i="3"/>
  <c r="Q3" i="3"/>
  <c r="P3" i="3"/>
  <c r="O3" i="3"/>
  <c r="R2" i="3"/>
  <c r="Q2" i="3"/>
  <c r="P2" i="3"/>
  <c r="O2" i="3"/>
  <c r="R30" i="2"/>
  <c r="Q30" i="2"/>
  <c r="P30" i="2"/>
  <c r="O30" i="2"/>
  <c r="R29" i="2"/>
  <c r="Q29" i="2"/>
  <c r="P29" i="2"/>
  <c r="O29" i="2"/>
  <c r="R28" i="2"/>
  <c r="Q28" i="2"/>
  <c r="P28" i="2"/>
  <c r="O28" i="2"/>
  <c r="R27" i="2"/>
  <c r="Q27" i="2"/>
  <c r="P27" i="2"/>
  <c r="O27" i="2"/>
  <c r="R26" i="2"/>
  <c r="Q26" i="2"/>
  <c r="P26" i="2"/>
  <c r="O26" i="2"/>
  <c r="R25" i="2"/>
  <c r="Q25" i="2"/>
  <c r="P25" i="2"/>
  <c r="O25" i="2"/>
  <c r="R24" i="2"/>
  <c r="Q24" i="2"/>
  <c r="P24" i="2"/>
  <c r="O24" i="2"/>
  <c r="R23" i="2"/>
  <c r="Q23" i="2"/>
  <c r="P23" i="2"/>
  <c r="O23" i="2"/>
  <c r="R22" i="2"/>
  <c r="Q22" i="2"/>
  <c r="P22" i="2"/>
  <c r="O22" i="2"/>
  <c r="R21" i="2"/>
  <c r="Q21" i="2"/>
  <c r="P21" i="2"/>
  <c r="O21" i="2"/>
  <c r="R20" i="2"/>
  <c r="Q20" i="2"/>
  <c r="P20" i="2"/>
  <c r="O20" i="2"/>
  <c r="R19" i="2"/>
  <c r="Q19" i="2"/>
  <c r="P19" i="2"/>
  <c r="O19" i="2"/>
  <c r="R18" i="2"/>
  <c r="Q18" i="2"/>
  <c r="P18" i="2"/>
  <c r="O18" i="2"/>
  <c r="R17" i="2"/>
  <c r="Q17" i="2"/>
  <c r="P17" i="2"/>
  <c r="O17" i="2"/>
  <c r="R16" i="2"/>
  <c r="Q16" i="2"/>
  <c r="P16" i="2"/>
  <c r="O16" i="2"/>
  <c r="R15" i="2"/>
  <c r="Q15" i="2"/>
  <c r="P15" i="2"/>
  <c r="O15" i="2"/>
  <c r="R14" i="2"/>
  <c r="Q14" i="2"/>
  <c r="P14" i="2"/>
  <c r="O14" i="2"/>
  <c r="R13" i="2"/>
  <c r="Q13" i="2"/>
  <c r="P13" i="2"/>
  <c r="O13" i="2"/>
  <c r="R12" i="2"/>
  <c r="Q12" i="2"/>
  <c r="P12" i="2"/>
  <c r="O12" i="2"/>
  <c r="R11" i="2"/>
  <c r="Q11" i="2"/>
  <c r="P11" i="2"/>
  <c r="O11" i="2"/>
  <c r="R10" i="2"/>
  <c r="Q10" i="2"/>
  <c r="P10" i="2"/>
  <c r="O10" i="2"/>
  <c r="R9" i="2"/>
  <c r="Q9" i="2"/>
  <c r="P9" i="2"/>
  <c r="O9" i="2"/>
  <c r="R8" i="2"/>
  <c r="Q8" i="2"/>
  <c r="P8" i="2"/>
  <c r="O8" i="2"/>
  <c r="R7" i="2"/>
  <c r="Q7" i="2"/>
  <c r="P7" i="2"/>
  <c r="O7" i="2"/>
  <c r="R6" i="2"/>
  <c r="Q6" i="2"/>
  <c r="P6" i="2"/>
  <c r="O6" i="2"/>
  <c r="R5" i="2"/>
  <c r="Q5" i="2"/>
  <c r="P5" i="2"/>
  <c r="O5" i="2"/>
  <c r="R4" i="2"/>
  <c r="Q4" i="2"/>
  <c r="P4" i="2"/>
  <c r="O4" i="2"/>
  <c r="R3" i="2"/>
  <c r="Q3" i="2"/>
  <c r="P3" i="2"/>
  <c r="O3" i="2"/>
  <c r="R2" i="2"/>
  <c r="Q2" i="2"/>
  <c r="P2" i="2"/>
  <c r="O2" i="2"/>
  <c r="R3" i="1"/>
  <c r="R4" i="1"/>
  <c r="R5" i="1"/>
  <c r="R6" i="1"/>
  <c r="R7" i="1"/>
  <c r="R8" i="1"/>
  <c r="R9" i="1"/>
  <c r="R10" i="1"/>
  <c r="R11" i="1"/>
  <c r="R12" i="1"/>
  <c r="R13" i="1"/>
  <c r="R14" i="1"/>
  <c r="R15" i="1"/>
  <c r="R16" i="1"/>
  <c r="R17" i="1"/>
  <c r="R18" i="1"/>
  <c r="R19" i="1"/>
  <c r="R20" i="1"/>
  <c r="R21" i="1"/>
  <c r="R22" i="1"/>
  <c r="R23" i="1"/>
  <c r="R24" i="1"/>
  <c r="R25" i="1"/>
  <c r="R26" i="1"/>
  <c r="R27" i="1"/>
  <c r="R28" i="1"/>
  <c r="R29" i="1"/>
  <c r="R30" i="1"/>
  <c r="R2" i="1"/>
  <c r="T8" i="6"/>
  <c r="Q3" i="1"/>
  <c r="Q4" i="1"/>
  <c r="Q5" i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2" i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2" i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2" i="1"/>
  <c r="T7" i="6"/>
  <c r="T6" i="6"/>
  <c r="T3" i="6"/>
  <c r="N30" i="4" l="1"/>
  <c r="M30" i="4"/>
  <c r="L30" i="4"/>
  <c r="I30" i="4"/>
  <c r="H30" i="4"/>
  <c r="N29" i="4"/>
  <c r="M29" i="4"/>
  <c r="L29" i="4"/>
  <c r="I29" i="4"/>
  <c r="H29" i="4"/>
  <c r="K29" i="4" s="1"/>
  <c r="N28" i="4"/>
  <c r="M28" i="4"/>
  <c r="L28" i="4"/>
  <c r="I28" i="4"/>
  <c r="H28" i="4"/>
  <c r="K28" i="4" s="1"/>
  <c r="N27" i="4"/>
  <c r="M27" i="4"/>
  <c r="L27" i="4"/>
  <c r="I27" i="4"/>
  <c r="H27" i="4"/>
  <c r="K27" i="4" s="1"/>
  <c r="N26" i="4"/>
  <c r="M26" i="4"/>
  <c r="L26" i="4"/>
  <c r="I26" i="4"/>
  <c r="J26" i="4" s="1"/>
  <c r="H26" i="4"/>
  <c r="N25" i="4"/>
  <c r="M25" i="4"/>
  <c r="L25" i="4"/>
  <c r="I25" i="4"/>
  <c r="H25" i="4"/>
  <c r="K25" i="4" s="1"/>
  <c r="N24" i="4"/>
  <c r="M24" i="4"/>
  <c r="L24" i="4"/>
  <c r="I24" i="4"/>
  <c r="H24" i="4"/>
  <c r="N23" i="4"/>
  <c r="M23" i="4"/>
  <c r="L23" i="4"/>
  <c r="I23" i="4"/>
  <c r="H23" i="4"/>
  <c r="N22" i="4"/>
  <c r="M22" i="4"/>
  <c r="L22" i="4"/>
  <c r="I22" i="4"/>
  <c r="H22" i="4"/>
  <c r="N21" i="4"/>
  <c r="M21" i="4"/>
  <c r="L21" i="4"/>
  <c r="I21" i="4"/>
  <c r="H21" i="4"/>
  <c r="N20" i="4"/>
  <c r="M20" i="4"/>
  <c r="L20" i="4"/>
  <c r="I20" i="4"/>
  <c r="H20" i="4"/>
  <c r="K20" i="4" s="1"/>
  <c r="N19" i="4"/>
  <c r="M19" i="4"/>
  <c r="L19" i="4"/>
  <c r="I19" i="4"/>
  <c r="H19" i="4"/>
  <c r="K19" i="4" s="1"/>
  <c r="N18" i="4"/>
  <c r="M18" i="4"/>
  <c r="L18" i="4"/>
  <c r="I18" i="4"/>
  <c r="J18" i="4" s="1"/>
  <c r="H18" i="4"/>
  <c r="N17" i="4"/>
  <c r="M17" i="4"/>
  <c r="L17" i="4"/>
  <c r="I17" i="4"/>
  <c r="H17" i="4"/>
  <c r="K17" i="4" s="1"/>
  <c r="N16" i="4"/>
  <c r="M16" i="4"/>
  <c r="L16" i="4"/>
  <c r="I16" i="4"/>
  <c r="H16" i="4"/>
  <c r="K16" i="4" s="1"/>
  <c r="N15" i="4"/>
  <c r="M15" i="4"/>
  <c r="L15" i="4"/>
  <c r="I15" i="4"/>
  <c r="H15" i="4"/>
  <c r="N14" i="4"/>
  <c r="M14" i="4"/>
  <c r="L14" i="4"/>
  <c r="I14" i="4"/>
  <c r="J14" i="4" s="1"/>
  <c r="H14" i="4"/>
  <c r="N13" i="4"/>
  <c r="M13" i="4"/>
  <c r="L13" i="4"/>
  <c r="I13" i="4"/>
  <c r="H13" i="4"/>
  <c r="N12" i="4"/>
  <c r="M12" i="4"/>
  <c r="L12" i="4"/>
  <c r="I12" i="4"/>
  <c r="H12" i="4"/>
  <c r="K12" i="4" s="1"/>
  <c r="N11" i="4"/>
  <c r="M11" i="4"/>
  <c r="L11" i="4"/>
  <c r="I11" i="4"/>
  <c r="H11" i="4"/>
  <c r="K11" i="4" s="1"/>
  <c r="N10" i="4"/>
  <c r="M10" i="4"/>
  <c r="L10" i="4"/>
  <c r="I10" i="4"/>
  <c r="J10" i="4" s="1"/>
  <c r="H10" i="4"/>
  <c r="N9" i="4"/>
  <c r="M9" i="4"/>
  <c r="L9" i="4"/>
  <c r="I9" i="4"/>
  <c r="H9" i="4"/>
  <c r="K9" i="4" s="1"/>
  <c r="N8" i="4"/>
  <c r="M8" i="4"/>
  <c r="L8" i="4"/>
  <c r="I8" i="4"/>
  <c r="H8" i="4"/>
  <c r="K8" i="4" s="1"/>
  <c r="N7" i="4"/>
  <c r="M7" i="4"/>
  <c r="L7" i="4"/>
  <c r="I7" i="4"/>
  <c r="H7" i="4"/>
  <c r="N6" i="4"/>
  <c r="M6" i="4"/>
  <c r="L6" i="4"/>
  <c r="I6" i="4"/>
  <c r="J6" i="4" s="1"/>
  <c r="H6" i="4"/>
  <c r="N5" i="4"/>
  <c r="M5" i="4"/>
  <c r="L5" i="4"/>
  <c r="I5" i="4"/>
  <c r="H5" i="4"/>
  <c r="N4" i="4"/>
  <c r="M4" i="4"/>
  <c r="L4" i="4"/>
  <c r="I4" i="4"/>
  <c r="H4" i="4"/>
  <c r="K4" i="4" s="1"/>
  <c r="N3" i="4"/>
  <c r="M3" i="4"/>
  <c r="L3" i="4"/>
  <c r="I3" i="4"/>
  <c r="H3" i="4"/>
  <c r="K3" i="4" s="1"/>
  <c r="N2" i="4"/>
  <c r="M2" i="4"/>
  <c r="L2" i="4"/>
  <c r="I2" i="4"/>
  <c r="J2" i="4" s="1"/>
  <c r="H2" i="4"/>
  <c r="N30" i="3"/>
  <c r="M30" i="3"/>
  <c r="L30" i="3"/>
  <c r="I30" i="3"/>
  <c r="H30" i="3"/>
  <c r="N29" i="3"/>
  <c r="M29" i="3"/>
  <c r="L29" i="3"/>
  <c r="I29" i="3"/>
  <c r="H29" i="3"/>
  <c r="K29" i="3" s="1"/>
  <c r="N28" i="3"/>
  <c r="M28" i="3"/>
  <c r="L28" i="3"/>
  <c r="I28" i="3"/>
  <c r="H28" i="3"/>
  <c r="N27" i="3"/>
  <c r="M27" i="3"/>
  <c r="L27" i="3"/>
  <c r="I27" i="3"/>
  <c r="H27" i="3"/>
  <c r="N26" i="3"/>
  <c r="M26" i="3"/>
  <c r="L26" i="3"/>
  <c r="I26" i="3"/>
  <c r="H26" i="3"/>
  <c r="N25" i="3"/>
  <c r="M25" i="3"/>
  <c r="L25" i="3"/>
  <c r="I25" i="3"/>
  <c r="H25" i="3"/>
  <c r="K25" i="3" s="1"/>
  <c r="N24" i="3"/>
  <c r="M24" i="3"/>
  <c r="L24" i="3"/>
  <c r="I24" i="3"/>
  <c r="H24" i="3"/>
  <c r="N23" i="3"/>
  <c r="M23" i="3"/>
  <c r="L23" i="3"/>
  <c r="I23" i="3"/>
  <c r="J23" i="3" s="1"/>
  <c r="H23" i="3"/>
  <c r="N22" i="3"/>
  <c r="M22" i="3"/>
  <c r="L22" i="3"/>
  <c r="I22" i="3"/>
  <c r="H22" i="3"/>
  <c r="N21" i="3"/>
  <c r="M21" i="3"/>
  <c r="L21" i="3"/>
  <c r="I21" i="3"/>
  <c r="H21" i="3"/>
  <c r="K21" i="3" s="1"/>
  <c r="N20" i="3"/>
  <c r="M20" i="3"/>
  <c r="L20" i="3"/>
  <c r="I20" i="3"/>
  <c r="H20" i="3"/>
  <c r="N19" i="3"/>
  <c r="M19" i="3"/>
  <c r="L19" i="3"/>
  <c r="I19" i="3"/>
  <c r="H19" i="3"/>
  <c r="N18" i="3"/>
  <c r="M18" i="3"/>
  <c r="L18" i="3"/>
  <c r="I18" i="3"/>
  <c r="H18" i="3"/>
  <c r="N17" i="3"/>
  <c r="M17" i="3"/>
  <c r="L17" i="3"/>
  <c r="I17" i="3"/>
  <c r="H17" i="3"/>
  <c r="K17" i="3" s="1"/>
  <c r="N16" i="3"/>
  <c r="M16" i="3"/>
  <c r="L16" i="3"/>
  <c r="I16" i="3"/>
  <c r="H16" i="3"/>
  <c r="N15" i="3"/>
  <c r="M15" i="3"/>
  <c r="L15" i="3"/>
  <c r="I15" i="3"/>
  <c r="J15" i="3" s="1"/>
  <c r="H15" i="3"/>
  <c r="N14" i="3"/>
  <c r="M14" i="3"/>
  <c r="L14" i="3"/>
  <c r="I14" i="3"/>
  <c r="H14" i="3"/>
  <c r="N13" i="3"/>
  <c r="M13" i="3"/>
  <c r="L13" i="3"/>
  <c r="I13" i="3"/>
  <c r="H13" i="3"/>
  <c r="K13" i="3" s="1"/>
  <c r="N12" i="3"/>
  <c r="M12" i="3"/>
  <c r="L12" i="3"/>
  <c r="I12" i="3"/>
  <c r="H12" i="3"/>
  <c r="N11" i="3"/>
  <c r="M11" i="3"/>
  <c r="L11" i="3"/>
  <c r="I11" i="3"/>
  <c r="H11" i="3"/>
  <c r="N10" i="3"/>
  <c r="M10" i="3"/>
  <c r="L10" i="3"/>
  <c r="I10" i="3"/>
  <c r="H10" i="3"/>
  <c r="N9" i="3"/>
  <c r="M9" i="3"/>
  <c r="L9" i="3"/>
  <c r="I9" i="3"/>
  <c r="H9" i="3"/>
  <c r="K9" i="3" s="1"/>
  <c r="N8" i="3"/>
  <c r="M8" i="3"/>
  <c r="L8" i="3"/>
  <c r="I8" i="3"/>
  <c r="H8" i="3"/>
  <c r="N7" i="3"/>
  <c r="M7" i="3"/>
  <c r="L7" i="3"/>
  <c r="I7" i="3"/>
  <c r="J7" i="3" s="1"/>
  <c r="H7" i="3"/>
  <c r="N6" i="3"/>
  <c r="M6" i="3"/>
  <c r="L6" i="3"/>
  <c r="I6" i="3"/>
  <c r="H6" i="3"/>
  <c r="N5" i="3"/>
  <c r="M5" i="3"/>
  <c r="L5" i="3"/>
  <c r="I5" i="3"/>
  <c r="H5" i="3"/>
  <c r="K5" i="3" s="1"/>
  <c r="N4" i="3"/>
  <c r="M4" i="3"/>
  <c r="L4" i="3"/>
  <c r="I4" i="3"/>
  <c r="H4" i="3"/>
  <c r="N3" i="3"/>
  <c r="M3" i="3"/>
  <c r="L3" i="3"/>
  <c r="I3" i="3"/>
  <c r="H3" i="3"/>
  <c r="N2" i="3"/>
  <c r="M2" i="3"/>
  <c r="L2" i="3"/>
  <c r="I2" i="3"/>
  <c r="H2" i="3"/>
  <c r="N30" i="2"/>
  <c r="M30" i="2"/>
  <c r="L30" i="2"/>
  <c r="I30" i="2"/>
  <c r="H30" i="2"/>
  <c r="N29" i="2"/>
  <c r="M29" i="2"/>
  <c r="L29" i="2"/>
  <c r="I29" i="2"/>
  <c r="H29" i="2"/>
  <c r="K29" i="2" s="1"/>
  <c r="N28" i="2"/>
  <c r="M28" i="2"/>
  <c r="L28" i="2"/>
  <c r="I28" i="2"/>
  <c r="J28" i="2" s="1"/>
  <c r="H28" i="2"/>
  <c r="N27" i="2"/>
  <c r="M27" i="2"/>
  <c r="L27" i="2"/>
  <c r="I27" i="2"/>
  <c r="H27" i="2"/>
  <c r="K27" i="2" s="1"/>
  <c r="N26" i="2"/>
  <c r="M26" i="2"/>
  <c r="L26" i="2"/>
  <c r="I26" i="2"/>
  <c r="H26" i="2"/>
  <c r="K26" i="2" s="1"/>
  <c r="N25" i="2"/>
  <c r="M25" i="2"/>
  <c r="L25" i="2"/>
  <c r="I25" i="2"/>
  <c r="H25" i="2"/>
  <c r="N24" i="2"/>
  <c r="M24" i="2"/>
  <c r="L24" i="2"/>
  <c r="I24" i="2"/>
  <c r="H24" i="2"/>
  <c r="N23" i="2"/>
  <c r="M23" i="2"/>
  <c r="L23" i="2"/>
  <c r="I23" i="2"/>
  <c r="J23" i="2" s="1"/>
  <c r="H23" i="2"/>
  <c r="N22" i="2"/>
  <c r="M22" i="2"/>
  <c r="L22" i="2"/>
  <c r="I22" i="2"/>
  <c r="H22" i="2"/>
  <c r="N21" i="2"/>
  <c r="M21" i="2"/>
  <c r="L21" i="2"/>
  <c r="I21" i="2"/>
  <c r="H21" i="2"/>
  <c r="K21" i="2" s="1"/>
  <c r="N20" i="2"/>
  <c r="M20" i="2"/>
  <c r="L20" i="2"/>
  <c r="I20" i="2"/>
  <c r="J20" i="2" s="1"/>
  <c r="H20" i="2"/>
  <c r="N19" i="2"/>
  <c r="M19" i="2"/>
  <c r="L19" i="2"/>
  <c r="I19" i="2"/>
  <c r="H19" i="2"/>
  <c r="K19" i="2" s="1"/>
  <c r="N18" i="2"/>
  <c r="M18" i="2"/>
  <c r="L18" i="2"/>
  <c r="I18" i="2"/>
  <c r="H18" i="2"/>
  <c r="K18" i="2" s="1"/>
  <c r="N17" i="2"/>
  <c r="M17" i="2"/>
  <c r="L17" i="2"/>
  <c r="I17" i="2"/>
  <c r="H17" i="2"/>
  <c r="N16" i="2"/>
  <c r="M16" i="2"/>
  <c r="L16" i="2"/>
  <c r="I16" i="2"/>
  <c r="H16" i="2"/>
  <c r="N15" i="2"/>
  <c r="M15" i="2"/>
  <c r="L15" i="2"/>
  <c r="I15" i="2"/>
  <c r="J15" i="2" s="1"/>
  <c r="H15" i="2"/>
  <c r="N14" i="2"/>
  <c r="M14" i="2"/>
  <c r="L14" i="2"/>
  <c r="I14" i="2"/>
  <c r="H14" i="2"/>
  <c r="N13" i="2"/>
  <c r="M13" i="2"/>
  <c r="L13" i="2"/>
  <c r="I13" i="2"/>
  <c r="H13" i="2"/>
  <c r="K13" i="2" s="1"/>
  <c r="N12" i="2"/>
  <c r="M12" i="2"/>
  <c r="L12" i="2"/>
  <c r="I12" i="2"/>
  <c r="J12" i="2" s="1"/>
  <c r="H12" i="2"/>
  <c r="N11" i="2"/>
  <c r="M11" i="2"/>
  <c r="L11" i="2"/>
  <c r="I11" i="2"/>
  <c r="H11" i="2"/>
  <c r="K11" i="2" s="1"/>
  <c r="N10" i="2"/>
  <c r="M10" i="2"/>
  <c r="L10" i="2"/>
  <c r="I10" i="2"/>
  <c r="H10" i="2"/>
  <c r="K10" i="2" s="1"/>
  <c r="N9" i="2"/>
  <c r="M9" i="2"/>
  <c r="L9" i="2"/>
  <c r="I9" i="2"/>
  <c r="H9" i="2"/>
  <c r="N8" i="2"/>
  <c r="M8" i="2"/>
  <c r="L8" i="2"/>
  <c r="I8" i="2"/>
  <c r="J8" i="2" s="1"/>
  <c r="H8" i="2"/>
  <c r="N7" i="2"/>
  <c r="M7" i="2"/>
  <c r="L7" i="2"/>
  <c r="I7" i="2"/>
  <c r="J7" i="2" s="1"/>
  <c r="H7" i="2"/>
  <c r="N6" i="2"/>
  <c r="M6" i="2"/>
  <c r="L6" i="2"/>
  <c r="I6" i="2"/>
  <c r="H6" i="2"/>
  <c r="N5" i="2"/>
  <c r="M5" i="2"/>
  <c r="L5" i="2"/>
  <c r="I5" i="2"/>
  <c r="H5" i="2"/>
  <c r="K5" i="2" s="1"/>
  <c r="N4" i="2"/>
  <c r="M4" i="2"/>
  <c r="L4" i="2"/>
  <c r="I4" i="2"/>
  <c r="J4" i="2" s="1"/>
  <c r="H4" i="2"/>
  <c r="N3" i="2"/>
  <c r="M3" i="2"/>
  <c r="L3" i="2"/>
  <c r="I3" i="2"/>
  <c r="H3" i="2"/>
  <c r="K3" i="2" s="1"/>
  <c r="N2" i="2"/>
  <c r="M2" i="2"/>
  <c r="L2" i="2"/>
  <c r="I2" i="2"/>
  <c r="H2" i="2"/>
  <c r="K2" i="2" s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2" i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2" i="1"/>
  <c r="K15" i="1"/>
  <c r="J7" i="1"/>
  <c r="J26" i="1"/>
  <c r="J27" i="1"/>
  <c r="J2" i="1"/>
  <c r="I3" i="1"/>
  <c r="I4" i="1"/>
  <c r="I5" i="1"/>
  <c r="I6" i="1"/>
  <c r="I7" i="1"/>
  <c r="K7" i="1" s="1"/>
  <c r="I8" i="1"/>
  <c r="J8" i="1" s="1"/>
  <c r="I9" i="1"/>
  <c r="I10" i="1"/>
  <c r="K10" i="1" s="1"/>
  <c r="I11" i="1"/>
  <c r="J11" i="1" s="1"/>
  <c r="I12" i="1"/>
  <c r="I13" i="1"/>
  <c r="I14" i="1"/>
  <c r="I15" i="1"/>
  <c r="J15" i="1" s="1"/>
  <c r="I16" i="1"/>
  <c r="J16" i="1" s="1"/>
  <c r="I17" i="1"/>
  <c r="I18" i="1"/>
  <c r="K18" i="1" s="1"/>
  <c r="I19" i="1"/>
  <c r="J19" i="1" s="1"/>
  <c r="I20" i="1"/>
  <c r="I21" i="1"/>
  <c r="I22" i="1"/>
  <c r="I23" i="1"/>
  <c r="J23" i="1" s="1"/>
  <c r="I24" i="1"/>
  <c r="J24" i="1" s="1"/>
  <c r="I25" i="1"/>
  <c r="I26" i="1"/>
  <c r="K26" i="1" s="1"/>
  <c r="I27" i="1"/>
  <c r="I28" i="1"/>
  <c r="I29" i="1"/>
  <c r="I30" i="1"/>
  <c r="I2" i="1"/>
  <c r="K2" i="1" s="1"/>
  <c r="H3" i="1"/>
  <c r="K3" i="1" s="1"/>
  <c r="H4" i="1"/>
  <c r="K4" i="1" s="1"/>
  <c r="H5" i="1"/>
  <c r="K5" i="1" s="1"/>
  <c r="H6" i="1"/>
  <c r="H7" i="1"/>
  <c r="H8" i="1"/>
  <c r="H9" i="1"/>
  <c r="H10" i="1"/>
  <c r="H11" i="1"/>
  <c r="K11" i="1" s="1"/>
  <c r="H12" i="1"/>
  <c r="K12" i="1" s="1"/>
  <c r="H13" i="1"/>
  <c r="K13" i="1" s="1"/>
  <c r="H14" i="1"/>
  <c r="H15" i="1"/>
  <c r="H16" i="1"/>
  <c r="H17" i="1"/>
  <c r="H18" i="1"/>
  <c r="H19" i="1"/>
  <c r="K19" i="1" s="1"/>
  <c r="H20" i="1"/>
  <c r="K20" i="1" s="1"/>
  <c r="H21" i="1"/>
  <c r="K21" i="1" s="1"/>
  <c r="H22" i="1"/>
  <c r="H23" i="1"/>
  <c r="K23" i="1" s="1"/>
  <c r="H24" i="1"/>
  <c r="K24" i="1" s="1"/>
  <c r="H25" i="1"/>
  <c r="H26" i="1"/>
  <c r="H27" i="1"/>
  <c r="K27" i="1" s="1"/>
  <c r="H28" i="1"/>
  <c r="K28" i="1" s="1"/>
  <c r="H29" i="1"/>
  <c r="K29" i="1" s="1"/>
  <c r="H30" i="1"/>
  <c r="H2" i="1"/>
  <c r="J3" i="1" l="1"/>
  <c r="J10" i="1"/>
  <c r="K16" i="1"/>
  <c r="K9" i="2"/>
  <c r="K17" i="2"/>
  <c r="K25" i="2"/>
  <c r="K4" i="3"/>
  <c r="K12" i="3"/>
  <c r="K20" i="3"/>
  <c r="K28" i="3"/>
  <c r="K7" i="4"/>
  <c r="K15" i="4"/>
  <c r="K23" i="4"/>
  <c r="J6" i="2"/>
  <c r="J14" i="2"/>
  <c r="J22" i="2"/>
  <c r="J30" i="2"/>
  <c r="K8" i="1"/>
  <c r="K8" i="2"/>
  <c r="K16" i="2"/>
  <c r="K24" i="2"/>
  <c r="K3" i="3"/>
  <c r="J6" i="3"/>
  <c r="K11" i="3"/>
  <c r="J14" i="3"/>
  <c r="K19" i="3"/>
  <c r="J22" i="3"/>
  <c r="K27" i="3"/>
  <c r="J30" i="3"/>
  <c r="J22" i="1"/>
  <c r="J22" i="4"/>
  <c r="J30" i="4"/>
  <c r="J17" i="1"/>
  <c r="J9" i="1"/>
  <c r="J6" i="1"/>
  <c r="J29" i="1"/>
  <c r="J21" i="1"/>
  <c r="J13" i="1"/>
  <c r="J5" i="1"/>
  <c r="J18" i="1"/>
  <c r="J8" i="3"/>
  <c r="J16" i="3"/>
  <c r="J24" i="3"/>
  <c r="K24" i="4"/>
  <c r="J25" i="1"/>
  <c r="J30" i="1"/>
  <c r="J14" i="1"/>
  <c r="J28" i="1"/>
  <c r="J20" i="1"/>
  <c r="J12" i="1"/>
  <c r="J4" i="1"/>
  <c r="K2" i="3"/>
  <c r="K10" i="3"/>
  <c r="K18" i="3"/>
  <c r="K26" i="3"/>
  <c r="K5" i="4"/>
  <c r="K13" i="4"/>
  <c r="K21" i="4"/>
  <c r="K4" i="2"/>
  <c r="K12" i="2"/>
  <c r="K20" i="2"/>
  <c r="K28" i="2"/>
  <c r="J7" i="4"/>
  <c r="J15" i="4"/>
  <c r="J23" i="4"/>
  <c r="J4" i="4"/>
  <c r="J12" i="4"/>
  <c r="J20" i="4"/>
  <c r="J28" i="4"/>
  <c r="K6" i="4"/>
  <c r="J9" i="4"/>
  <c r="K14" i="4"/>
  <c r="J17" i="4"/>
  <c r="K22" i="4"/>
  <c r="J25" i="4"/>
  <c r="K30" i="4"/>
  <c r="J3" i="4"/>
  <c r="J11" i="4"/>
  <c r="J19" i="4"/>
  <c r="J27" i="4"/>
  <c r="J8" i="4"/>
  <c r="J16" i="4"/>
  <c r="J24" i="4"/>
  <c r="K2" i="4"/>
  <c r="J5" i="4"/>
  <c r="K10" i="4"/>
  <c r="J13" i="4"/>
  <c r="K18" i="4"/>
  <c r="J21" i="4"/>
  <c r="K26" i="4"/>
  <c r="J29" i="4"/>
  <c r="J13" i="3"/>
  <c r="J21" i="3"/>
  <c r="J29" i="3"/>
  <c r="J2" i="3"/>
  <c r="K7" i="3"/>
  <c r="J10" i="3"/>
  <c r="K15" i="3"/>
  <c r="J18" i="3"/>
  <c r="K23" i="3"/>
  <c r="J26" i="3"/>
  <c r="J12" i="3"/>
  <c r="J20" i="3"/>
  <c r="J28" i="3"/>
  <c r="J4" i="3"/>
  <c r="K6" i="3"/>
  <c r="J9" i="3"/>
  <c r="K14" i="3"/>
  <c r="J17" i="3"/>
  <c r="K22" i="3"/>
  <c r="J25" i="3"/>
  <c r="K30" i="3"/>
  <c r="J5" i="3"/>
  <c r="J3" i="3"/>
  <c r="K8" i="3"/>
  <c r="J11" i="3"/>
  <c r="K16" i="3"/>
  <c r="J19" i="3"/>
  <c r="K24" i="3"/>
  <c r="J27" i="3"/>
  <c r="J3" i="2"/>
  <c r="J11" i="2"/>
  <c r="J19" i="2"/>
  <c r="J27" i="2"/>
  <c r="J16" i="2"/>
  <c r="J24" i="2"/>
  <c r="J21" i="2"/>
  <c r="J29" i="2"/>
  <c r="J2" i="2"/>
  <c r="K7" i="2"/>
  <c r="J10" i="2"/>
  <c r="K15" i="2"/>
  <c r="J18" i="2"/>
  <c r="K23" i="2"/>
  <c r="J26" i="2"/>
  <c r="J5" i="2"/>
  <c r="J13" i="2"/>
  <c r="K6" i="2"/>
  <c r="J9" i="2"/>
  <c r="K14" i="2"/>
  <c r="J17" i="2"/>
  <c r="K22" i="2"/>
  <c r="J25" i="2"/>
  <c r="K30" i="2"/>
  <c r="K25" i="1"/>
  <c r="K17" i="1"/>
  <c r="K9" i="1"/>
  <c r="K6" i="1"/>
  <c r="K30" i="1"/>
  <c r="K22" i="1"/>
  <c r="K14" i="1"/>
</calcChain>
</file>

<file path=xl/sharedStrings.xml><?xml version="1.0" encoding="utf-8"?>
<sst xmlns="http://schemas.openxmlformats.org/spreadsheetml/2006/main" count="132" uniqueCount="53">
  <si>
    <t>Vin</t>
  </si>
  <si>
    <t>Iin</t>
  </si>
  <si>
    <t>Vout</t>
  </si>
  <si>
    <t>Iout</t>
  </si>
  <si>
    <t>TQ1</t>
  </si>
  <si>
    <t>TQ2</t>
  </si>
  <si>
    <t>Tamb</t>
  </si>
  <si>
    <t>Va*</t>
  </si>
  <si>
    <t>Equipment Used</t>
  </si>
  <si>
    <t>Keithly 2700</t>
  </si>
  <si>
    <t>Keithly 197, 10A range</t>
  </si>
  <si>
    <t>Maynuo M9812</t>
  </si>
  <si>
    <t>Omega DP41 with Omega RTD probe</t>
  </si>
  <si>
    <t>all equipment uncalibrated, checked when possible using DMMCheck Plus Calibrated  6/22/2017</t>
  </si>
  <si>
    <t>Keithly 177, 20V and 200V range
Meter developed offset during use, measurements discarded</t>
  </si>
  <si>
    <t>Vin [V]</t>
  </si>
  <si>
    <t>Iin [A]</t>
  </si>
  <si>
    <t>Vout [V]</t>
  </si>
  <si>
    <t>Iout [A]</t>
  </si>
  <si>
    <t>TQ1 [C]</t>
  </si>
  <si>
    <t>TQ2 [C]</t>
  </si>
  <si>
    <t>Tamb [C]</t>
  </si>
  <si>
    <t>Pin [W]</t>
  </si>
  <si>
    <t>Pout [W]</t>
  </si>
  <si>
    <t>Efficiency [%]</t>
  </si>
  <si>
    <t>ΔTQ1 [C]</t>
  </si>
  <si>
    <t>ΔTamb [C]</t>
  </si>
  <si>
    <t>Power Loss [W]</t>
  </si>
  <si>
    <t>Voltage Drop [V]</t>
  </si>
  <si>
    <t>TQ2* [C]</t>
  </si>
  <si>
    <t>* Recorded after fixing arduino code</t>
  </si>
  <si>
    <t>100K NTC 3950 thermistor and Arduino. Uncalibrated, used for change in temp only.
Code inspection after data colleciton shows was only measuring temp of Q1
Checking at 10V and 24V @ 2A load current, Q2 is ~3C lower then Q1</t>
  </si>
  <si>
    <t>Error</t>
  </si>
  <si>
    <t>100V range, (rdg + rng) 0.0045% + 0.0007%</t>
  </si>
  <si>
    <t>10A range, (%rdg + counts) 0.75 + 15</t>
  </si>
  <si>
    <t>20V range, (%rdg + digits) 0.03% + 1d
200V range, (%rdg + digits) 0.03%rdg + 1d</t>
  </si>
  <si>
    <t>3A range, 0.03%+0.05%FS</t>
  </si>
  <si>
    <t>???</t>
  </si>
  <si>
    <t>±0.005% of range +/- 5 counts, monitor only don’t care</t>
  </si>
  <si>
    <t>range error</t>
  </si>
  <si>
    <t>20V range, 0.015%+0.03%FS</t>
  </si>
  <si>
    <t>150V range, 0.015%+0.03%FS</t>
  </si>
  <si>
    <t>Vin Error [±V]</t>
  </si>
  <si>
    <t>Iin Error [±A]</t>
  </si>
  <si>
    <t>Vout Error [±V]</t>
  </si>
  <si>
    <t>Iout Error [±I]</t>
  </si>
  <si>
    <t>Pin Error [±W]</t>
  </si>
  <si>
    <t>Pout Error [±W]</t>
  </si>
  <si>
    <t>Observational Error How To (because I cant remember from school)</t>
  </si>
  <si>
    <t>http://www.webassign.net/question_assets/unccolphysmechl1/measurements/manual.html</t>
  </si>
  <si>
    <t>Efficiency Error [±%]</t>
  </si>
  <si>
    <t>Voltage Drop Error [±V]</t>
  </si>
  <si>
    <t>http://lectureonline.cl.msu.edu/~mmp/labs/error/e2.htm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</si>
</sst>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0"/>
    <numFmt numFmtId="165" formatCode="0.0000"/>
    <numFmt numFmtId="166" formatCode="0.0"/>
    <numFmt numFmtId="167" formatCode="0.0%"/>
  </numFmts>
  <fonts count="7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trike/>
      <sz val="12"/>
      <color theme="1"/>
      <name val="Calibri"/>
      <family val="2"/>
      <scheme val="minor"/>
    </font>
    <font>
      <strike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5">
    <xf numFmtId="0" fontId="0" fillId="0" borderId="0" xfId="0"/>
    <xf numFmtId="0" fontId="3" fillId="0" borderId="2" xfId="0" applyFont="1" applyBorder="1" applyAlignment="1">
      <alignment vertical="top"/>
    </xf>
    <xf numFmtId="0" fontId="3" fillId="0" borderId="3" xfId="0" applyFont="1" applyBorder="1" applyAlignment="1">
      <alignment vertical="top"/>
    </xf>
    <xf numFmtId="164" fontId="0" fillId="0" borderId="0" xfId="0" applyNumberFormat="1"/>
    <xf numFmtId="165" fontId="0" fillId="0" borderId="0" xfId="0" applyNumberFormat="1"/>
    <xf numFmtId="166" fontId="0" fillId="0" borderId="0" xfId="0" applyNumberFormat="1"/>
    <xf numFmtId="1" fontId="0" fillId="0" borderId="0" xfId="0" applyNumberFormat="1"/>
    <xf numFmtId="167" fontId="0" fillId="0" borderId="0" xfId="1" applyNumberFormat="1" applyFont="1"/>
    <xf numFmtId="0" fontId="2" fillId="0" borderId="0" xfId="0" applyFont="1"/>
    <xf numFmtId="0" fontId="5" fillId="0" borderId="2" xfId="0" applyFont="1" applyBorder="1" applyAlignment="1">
      <alignment vertical="top"/>
    </xf>
    <xf numFmtId="0" fontId="6" fillId="0" borderId="0" xfId="0" applyFont="1"/>
    <xf numFmtId="1" fontId="6" fillId="0" borderId="0" xfId="0" applyNumberFormat="1" applyFont="1"/>
    <xf numFmtId="0" fontId="0" fillId="0" borderId="1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/>
    <xf numFmtId="0" fontId="0" fillId="0" borderId="7" xfId="0" applyBorder="1"/>
    <xf numFmtId="0" fontId="0" fillId="0" borderId="7" xfId="0" applyBorder="1" applyAlignment="1">
      <alignment wrapText="1"/>
    </xf>
    <xf numFmtId="0" fontId="0" fillId="0" borderId="8" xfId="0" applyBorder="1"/>
    <xf numFmtId="0" fontId="0" fillId="0" borderId="2" xfId="0" applyBorder="1"/>
    <xf numFmtId="0" fontId="0" fillId="0" borderId="2" xfId="0" applyBorder="1" applyAlignment="1">
      <alignment wrapText="1"/>
    </xf>
    <xf numFmtId="0" fontId="0" fillId="0" borderId="3" xfId="0" applyBorder="1"/>
    <xf numFmtId="0" fontId="0" fillId="0" borderId="4" xfId="0" applyBorder="1"/>
    <xf numFmtId="0" fontId="4" fillId="0" borderId="10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0" fillId="0" borderId="7" xfId="0" applyBorder="1" applyAlignment="1">
      <alignment vertical="center" wrapText="1"/>
    </xf>
    <xf numFmtId="0" fontId="0" fillId="0" borderId="7" xfId="0" applyBorder="1" applyAlignment="1">
      <alignment vertical="center"/>
    </xf>
    <xf numFmtId="0" fontId="0" fillId="0" borderId="12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13" xfId="0" applyBorder="1"/>
    <xf numFmtId="0" fontId="3" fillId="0" borderId="9" xfId="0" applyFont="1" applyBorder="1" applyAlignment="1">
      <alignment vertical="top"/>
    </xf>
    <xf numFmtId="0" fontId="3" fillId="0" borderId="14" xfId="0" applyFont="1" applyBorder="1" applyAlignment="1">
      <alignment horizontal="center" vertical="top"/>
    </xf>
    <xf numFmtId="0" fontId="3" fillId="0" borderId="4" xfId="0" applyFont="1" applyBorder="1" applyAlignment="1">
      <alignment horizontal="center" vertical="top"/>
    </xf>
    <xf numFmtId="2" fontId="0" fillId="0" borderId="0" xfId="0" applyNumberForma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hartsheet" Target="chartsheets/sheet2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chartsheet" Target="chartsheets/sheet1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chartsheet" Target="chart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Protection Circuit</a:t>
            </a:r>
            <a:r>
              <a:rPr lang="en-US" baseline="0"/>
              <a:t> Efficiency at Load Current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10V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'Vin 10V'!$D$2:$D$30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0.79949999999999999</c:v>
                </c:pt>
                <c:pt idx="17">
                  <c:v>0.89970000000000006</c:v>
                </c:pt>
                <c:pt idx="18">
                  <c:v>0.99980000000000002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1.9001999999999999</c:v>
                </c:pt>
                <c:pt idx="28">
                  <c:v>1.9998</c:v>
                </c:pt>
              </c:numCache>
            </c:numRef>
          </c:xVal>
          <c:yVal>
            <c:numRef>
              <c:f>'Vin 10V'!$J$2:$J$30</c:f>
              <c:numCache>
                <c:formatCode>0.0%</c:formatCode>
                <c:ptCount val="29"/>
                <c:pt idx="0">
                  <c:v>0.96105807661563081</c:v>
                </c:pt>
                <c:pt idx="1">
                  <c:v>0.97478470425629971</c:v>
                </c:pt>
                <c:pt idx="2">
                  <c:v>0.98613919322058696</c:v>
                </c:pt>
                <c:pt idx="3">
                  <c:v>0.98920863309352547</c:v>
                </c:pt>
                <c:pt idx="4">
                  <c:v>0.98907037391955221</c:v>
                </c:pt>
                <c:pt idx="5">
                  <c:v>0.99219731652694398</c:v>
                </c:pt>
                <c:pt idx="6">
                  <c:v>0.99302660144611588</c:v>
                </c:pt>
                <c:pt idx="7">
                  <c:v>0.99352114318520257</c:v>
                </c:pt>
                <c:pt idx="8">
                  <c:v>0.9928913381436133</c:v>
                </c:pt>
                <c:pt idx="9">
                  <c:v>0.99323031614548996</c:v>
                </c:pt>
                <c:pt idx="10">
                  <c:v>0.99441736746391196</c:v>
                </c:pt>
                <c:pt idx="11">
                  <c:v>0.99275674857443597</c:v>
                </c:pt>
                <c:pt idx="12">
                  <c:v>0.99177103735822258</c:v>
                </c:pt>
                <c:pt idx="13">
                  <c:v>0.9905234067781945</c:v>
                </c:pt>
                <c:pt idx="14">
                  <c:v>0.98935736664867036</c:v>
                </c:pt>
                <c:pt idx="15">
                  <c:v>0.98799639453751453</c:v>
                </c:pt>
                <c:pt idx="16">
                  <c:v>0.98605844822481925</c:v>
                </c:pt>
                <c:pt idx="17">
                  <c:v>0.98466792286677618</c:v>
                </c:pt>
                <c:pt idx="18">
                  <c:v>0.98303920156539437</c:v>
                </c:pt>
                <c:pt idx="19">
                  <c:v>0.98159312636072726</c:v>
                </c:pt>
                <c:pt idx="20">
                  <c:v>0.97992264238593518</c:v>
                </c:pt>
                <c:pt idx="21">
                  <c:v>0.97818225168156625</c:v>
                </c:pt>
                <c:pt idx="22">
                  <c:v>0.97624878956640548</c:v>
                </c:pt>
                <c:pt idx="23">
                  <c:v>0.97445028089996399</c:v>
                </c:pt>
                <c:pt idx="24">
                  <c:v>0.97253901373746865</c:v>
                </c:pt>
                <c:pt idx="25">
                  <c:v>0.97036126814100698</c:v>
                </c:pt>
                <c:pt idx="26">
                  <c:v>0.96818129716932366</c:v>
                </c:pt>
                <c:pt idx="27">
                  <c:v>0.96570014471922316</c:v>
                </c:pt>
                <c:pt idx="28">
                  <c:v>0.96331347885463947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449-4804-A7AA-25CDBF7355FA}"/>
            </c:ext>
          </c:extLst>
        </c:ser>
        <c:ser>
          <c:idx val="1"/>
          <c:order val="1"/>
          <c:tx>
            <c:v>12V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'Vin 12V'!$D$2:$D$30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6.9900000000000004E-2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1.5995999999999999</c:v>
                </c:pt>
                <c:pt idx="25">
                  <c:v>1.6999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1.9999</c:v>
                </c:pt>
              </c:numCache>
            </c:numRef>
          </c:xVal>
          <c:yVal>
            <c:numRef>
              <c:f>'Vin 12V'!$J$2:$J$30</c:f>
              <c:numCache>
                <c:formatCode>0.0%</c:formatCode>
                <c:ptCount val="29"/>
                <c:pt idx="0">
                  <c:v>0.952301679786281</c:v>
                </c:pt>
                <c:pt idx="1">
                  <c:v>0.9751258999147957</c:v>
                </c:pt>
                <c:pt idx="2">
                  <c:v>0.98659951189842798</c:v>
                </c:pt>
                <c:pt idx="3">
                  <c:v>0.98724327790417366</c:v>
                </c:pt>
                <c:pt idx="4">
                  <c:v>0.98948278036128157</c:v>
                </c:pt>
                <c:pt idx="5">
                  <c:v>0.99108877926247774</c:v>
                </c:pt>
                <c:pt idx="6">
                  <c:v>0.99207127669234374</c:v>
                </c:pt>
                <c:pt idx="7">
                  <c:v>0.99410143693537933</c:v>
                </c:pt>
                <c:pt idx="8">
                  <c:v>0.99450282221386277</c:v>
                </c:pt>
                <c:pt idx="9">
                  <c:v>0.99485130425271562</c:v>
                </c:pt>
                <c:pt idx="10">
                  <c:v>0.99518267239234537</c:v>
                </c:pt>
                <c:pt idx="11">
                  <c:v>0.9937716676284889</c:v>
                </c:pt>
                <c:pt idx="12">
                  <c:v>0.99301956421119952</c:v>
                </c:pt>
                <c:pt idx="13">
                  <c:v>0.99210522361823883</c:v>
                </c:pt>
                <c:pt idx="14">
                  <c:v>0.99102480589038311</c:v>
                </c:pt>
                <c:pt idx="15">
                  <c:v>0.99017900394016456</c:v>
                </c:pt>
                <c:pt idx="16">
                  <c:v>0.98869595391509379</c:v>
                </c:pt>
                <c:pt idx="17">
                  <c:v>0.98744885007509076</c:v>
                </c:pt>
                <c:pt idx="18">
                  <c:v>0.98618520234299334</c:v>
                </c:pt>
                <c:pt idx="19">
                  <c:v>0.98499877077131837</c:v>
                </c:pt>
                <c:pt idx="20">
                  <c:v>0.98362241886810076</c:v>
                </c:pt>
                <c:pt idx="21">
                  <c:v>0.98208984260802568</c:v>
                </c:pt>
                <c:pt idx="22">
                  <c:v>0.98054844608119363</c:v>
                </c:pt>
                <c:pt idx="23">
                  <c:v>0.97906716495516133</c:v>
                </c:pt>
                <c:pt idx="24">
                  <c:v>0.97744904449442793</c:v>
                </c:pt>
                <c:pt idx="25">
                  <c:v>0.97578596842784371</c:v>
                </c:pt>
                <c:pt idx="26">
                  <c:v>0.97397616253372155</c:v>
                </c:pt>
                <c:pt idx="27">
                  <c:v>0.97226645511886767</c:v>
                </c:pt>
                <c:pt idx="28">
                  <c:v>0.97019767593607675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449-4804-A7AA-25CDBF7355FA}"/>
            </c:ext>
          </c:extLst>
        </c:ser>
        <c:ser>
          <c:idx val="2"/>
          <c:order val="2"/>
          <c:tx>
            <c:v>16V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'Vin 16V'!$D$2:$D$30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3.0200000000000001E-2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1.9990000000000001</c:v>
                </c:pt>
              </c:numCache>
            </c:numRef>
          </c:xVal>
          <c:yVal>
            <c:numRef>
              <c:f>'Vin 16V'!$J$2:$J$30</c:f>
              <c:numCache>
                <c:formatCode>0.0%</c:formatCode>
                <c:ptCount val="29"/>
                <c:pt idx="0">
                  <c:v>0.91795263083250622</c:v>
                </c:pt>
                <c:pt idx="1">
                  <c:v>0.9564322572902918</c:v>
                </c:pt>
                <c:pt idx="2">
                  <c:v>0.96758630345213814</c:v>
                </c:pt>
                <c:pt idx="3">
                  <c:v>0.97804878048780486</c:v>
                </c:pt>
                <c:pt idx="4">
                  <c:v>0.98173179210632999</c:v>
                </c:pt>
                <c:pt idx="5">
                  <c:v>0.98459373268547756</c:v>
                </c:pt>
                <c:pt idx="6">
                  <c:v>0.98656674052575666</c:v>
                </c:pt>
                <c:pt idx="7">
                  <c:v>0.98682256993250028</c:v>
                </c:pt>
                <c:pt idx="8">
                  <c:v>0.98809728898486349</c:v>
                </c:pt>
                <c:pt idx="9">
                  <c:v>0.98910065262868208</c:v>
                </c:pt>
                <c:pt idx="10">
                  <c:v>0.99267096329976479</c:v>
                </c:pt>
                <c:pt idx="11">
                  <c:v>0.99295292793795353</c:v>
                </c:pt>
                <c:pt idx="12">
                  <c:v>0.99321327781451729</c:v>
                </c:pt>
                <c:pt idx="13">
                  <c:v>0.99259077827216091</c:v>
                </c:pt>
                <c:pt idx="14">
                  <c:v>0.99221533183934185</c:v>
                </c:pt>
                <c:pt idx="15">
                  <c:v>0.99149373688114173</c:v>
                </c:pt>
                <c:pt idx="16">
                  <c:v>0.99046972273965839</c:v>
                </c:pt>
                <c:pt idx="17">
                  <c:v>0.98968713116418328</c:v>
                </c:pt>
                <c:pt idx="18">
                  <c:v>0.9889106479017874</c:v>
                </c:pt>
                <c:pt idx="19">
                  <c:v>0.98800397534539297</c:v>
                </c:pt>
                <c:pt idx="20">
                  <c:v>0.98716369404953974</c:v>
                </c:pt>
                <c:pt idx="21">
                  <c:v>0.98601000752921775</c:v>
                </c:pt>
                <c:pt idx="22">
                  <c:v>0.98507212113065945</c:v>
                </c:pt>
                <c:pt idx="23">
                  <c:v>0.98394013816106995</c:v>
                </c:pt>
                <c:pt idx="24">
                  <c:v>0.98292469709287056</c:v>
                </c:pt>
                <c:pt idx="25">
                  <c:v>0.98171019415668903</c:v>
                </c:pt>
                <c:pt idx="26">
                  <c:v>0.98043838591930355</c:v>
                </c:pt>
                <c:pt idx="27">
                  <c:v>0.97908535616722714</c:v>
                </c:pt>
                <c:pt idx="28">
                  <c:v>0.97723487934466491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449-4804-A7AA-25CDBF7355FA}"/>
            </c:ext>
          </c:extLst>
        </c:ser>
        <c:ser>
          <c:idx val="3"/>
          <c:order val="3"/>
          <c:tx>
            <c:v>24V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errBars>
            <c:errDir val="x"/>
            <c:errBarType val="both"/>
            <c:errValType val="cust"/>
            <c:noEndCap val="0"/>
            <c:plus>
              <c:numRef>
                <c:f>'Vin 24V'!$R$2:$R$30</c:f>
                <c:numCache>
                  <c:formatCode>General</c:formatCode>
                  <c:ptCount val="29"/>
                  <c:pt idx="0">
                    <c:v>1.50303E-3</c:v>
                  </c:pt>
                  <c:pt idx="1">
                    <c:v>1.5059700000000001E-3</c:v>
                  </c:pt>
                  <c:pt idx="2">
                    <c:v>1.50909E-3</c:v>
                  </c:pt>
                  <c:pt idx="3">
                    <c:v>1.5120299999999999E-3</c:v>
                  </c:pt>
                  <c:pt idx="4">
                    <c:v>1.51497E-3</c:v>
                  </c:pt>
                  <c:pt idx="5">
                    <c:v>1.5180600000000001E-3</c:v>
                  </c:pt>
                  <c:pt idx="6">
                    <c:v>1.52103E-3</c:v>
                  </c:pt>
                  <c:pt idx="7">
                    <c:v>1.5239699999999999E-3</c:v>
                  </c:pt>
                  <c:pt idx="8">
                    <c:v>1.52706E-3</c:v>
                  </c:pt>
                  <c:pt idx="9">
                    <c:v>1.5300000000000001E-3</c:v>
                  </c:pt>
                  <c:pt idx="10">
                    <c:v>1.56066E-3</c:v>
                  </c:pt>
                  <c:pt idx="11">
                    <c:v>1.5900600000000001E-3</c:v>
                  </c:pt>
                  <c:pt idx="12">
                    <c:v>1.6199400000000001E-3</c:v>
                  </c:pt>
                  <c:pt idx="13">
                    <c:v>1.64997E-3</c:v>
                  </c:pt>
                  <c:pt idx="14">
                    <c:v>1.6800299999999999E-3</c:v>
                  </c:pt>
                  <c:pt idx="15">
                    <c:v>1.71009E-3</c:v>
                  </c:pt>
                  <c:pt idx="16">
                    <c:v>1.7399099999999999E-3</c:v>
                  </c:pt>
                  <c:pt idx="17">
                    <c:v>1.76994E-3</c:v>
                  </c:pt>
                  <c:pt idx="18">
                    <c:v>1.7999700000000001E-3</c:v>
                  </c:pt>
                  <c:pt idx="19">
                    <c:v>1.8300300000000001E-3</c:v>
                  </c:pt>
                  <c:pt idx="20">
                    <c:v>1.85994E-3</c:v>
                  </c:pt>
                  <c:pt idx="21">
                    <c:v>1.8899400000000001E-3</c:v>
                  </c:pt>
                  <c:pt idx="22">
                    <c:v>1.92E-3</c:v>
                  </c:pt>
                  <c:pt idx="23">
                    <c:v>1.9500299999999999E-3</c:v>
                  </c:pt>
                  <c:pt idx="24">
                    <c:v>1.9799399999999999E-3</c:v>
                  </c:pt>
                  <c:pt idx="25">
                    <c:v>2.0100299999999999E-3</c:v>
                  </c:pt>
                  <c:pt idx="26">
                    <c:v>2.0400599999999998E-3</c:v>
                  </c:pt>
                  <c:pt idx="27">
                    <c:v>2.0701199999999999E-3</c:v>
                  </c:pt>
                  <c:pt idx="28">
                    <c:v>2.0999999999999999E-3</c:v>
                  </c:pt>
                </c:numCache>
              </c:numRef>
            </c:plus>
            <c:minus>
              <c:numRef>
                <c:f>'Vin 24V'!$R$2:$R$30</c:f>
                <c:numCache>
                  <c:formatCode>General</c:formatCode>
                  <c:ptCount val="29"/>
                  <c:pt idx="0">
                    <c:v>1.50303E-3</c:v>
                  </c:pt>
                  <c:pt idx="1">
                    <c:v>1.5059700000000001E-3</c:v>
                  </c:pt>
                  <c:pt idx="2">
                    <c:v>1.50909E-3</c:v>
                  </c:pt>
                  <c:pt idx="3">
                    <c:v>1.5120299999999999E-3</c:v>
                  </c:pt>
                  <c:pt idx="4">
                    <c:v>1.51497E-3</c:v>
                  </c:pt>
                  <c:pt idx="5">
                    <c:v>1.5180600000000001E-3</c:v>
                  </c:pt>
                  <c:pt idx="6">
                    <c:v>1.52103E-3</c:v>
                  </c:pt>
                  <c:pt idx="7">
                    <c:v>1.5239699999999999E-3</c:v>
                  </c:pt>
                  <c:pt idx="8">
                    <c:v>1.52706E-3</c:v>
                  </c:pt>
                  <c:pt idx="9">
                    <c:v>1.5300000000000001E-3</c:v>
                  </c:pt>
                  <c:pt idx="10">
                    <c:v>1.56066E-3</c:v>
                  </c:pt>
                  <c:pt idx="11">
                    <c:v>1.5900600000000001E-3</c:v>
                  </c:pt>
                  <c:pt idx="12">
                    <c:v>1.6199400000000001E-3</c:v>
                  </c:pt>
                  <c:pt idx="13">
                    <c:v>1.64997E-3</c:v>
                  </c:pt>
                  <c:pt idx="14">
                    <c:v>1.6800299999999999E-3</c:v>
                  </c:pt>
                  <c:pt idx="15">
                    <c:v>1.71009E-3</c:v>
                  </c:pt>
                  <c:pt idx="16">
                    <c:v>1.7399099999999999E-3</c:v>
                  </c:pt>
                  <c:pt idx="17">
                    <c:v>1.76994E-3</c:v>
                  </c:pt>
                  <c:pt idx="18">
                    <c:v>1.7999700000000001E-3</c:v>
                  </c:pt>
                  <c:pt idx="19">
                    <c:v>1.8300300000000001E-3</c:v>
                  </c:pt>
                  <c:pt idx="20">
                    <c:v>1.85994E-3</c:v>
                  </c:pt>
                  <c:pt idx="21">
                    <c:v>1.8899400000000001E-3</c:v>
                  </c:pt>
                  <c:pt idx="22">
                    <c:v>1.92E-3</c:v>
                  </c:pt>
                  <c:pt idx="23">
                    <c:v>1.9500299999999999E-3</c:v>
                  </c:pt>
                  <c:pt idx="24">
                    <c:v>1.9799399999999999E-3</c:v>
                  </c:pt>
                  <c:pt idx="25">
                    <c:v>2.0100299999999999E-3</c:v>
                  </c:pt>
                  <c:pt idx="26">
                    <c:v>2.0400599999999998E-3</c:v>
                  </c:pt>
                  <c:pt idx="27">
                    <c:v>2.0701199999999999E-3</c:v>
                  </c:pt>
                  <c:pt idx="28">
                    <c:v>2.0999999999999999E-3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y"/>
            <c:errBarType val="both"/>
            <c:errValType val="cust"/>
            <c:noEndCap val="0"/>
            <c:plus>
              <c:numRef>
                <c:f>'Vin 24V'!$U$2:$U$30</c:f>
                <c:numCache>
                  <c:formatCode>General</c:formatCode>
                  <c:ptCount val="29"/>
                  <c:pt idx="0">
                    <c:v>0.12927584419961208</c:v>
                  </c:pt>
                  <c:pt idx="1">
                    <c:v>8.4457902319258565E-2</c:v>
                  </c:pt>
                  <c:pt idx="2">
                    <c:v>6.2312924481183009E-2</c:v>
                  </c:pt>
                  <c:pt idx="3">
                    <c:v>5.0476151461359836E-2</c:v>
                  </c:pt>
                  <c:pt idx="4">
                    <c:v>4.2645601228396675E-2</c:v>
                  </c:pt>
                  <c:pt idx="5">
                    <c:v>3.7017471017104155E-2</c:v>
                  </c:pt>
                  <c:pt idx="6">
                    <c:v>3.3105307852862961E-2</c:v>
                  </c:pt>
                  <c:pt idx="7">
                    <c:v>3.0006032879302674E-2</c:v>
                  </c:pt>
                  <c:pt idx="8">
                    <c:v>2.7485961658573272E-2</c:v>
                  </c:pt>
                  <c:pt idx="9">
                    <c:v>2.5545342344850574E-2</c:v>
                  </c:pt>
                  <c:pt idx="10">
                    <c:v>1.6502270591655634E-2</c:v>
                  </c:pt>
                  <c:pt idx="11">
                    <c:v>1.3275211817213941E-2</c:v>
                  </c:pt>
                  <c:pt idx="12">
                    <c:v>1.1747237562254926E-2</c:v>
                  </c:pt>
                  <c:pt idx="13">
                    <c:v>1.0840110452307027E-2</c:v>
                  </c:pt>
                  <c:pt idx="14">
                    <c:v>1.0241860764338872E-2</c:v>
                  </c:pt>
                  <c:pt idx="15">
                    <c:v>9.8220742443448465E-3</c:v>
                  </c:pt>
                  <c:pt idx="16">
                    <c:v>9.5041040150374637E-3</c:v>
                  </c:pt>
                  <c:pt idx="17">
                    <c:v>9.2600974647705885E-3</c:v>
                  </c:pt>
                  <c:pt idx="18">
                    <c:v>9.0652033647139457E-3</c:v>
                  </c:pt>
                  <c:pt idx="19">
                    <c:v>8.906786158843492E-3</c:v>
                  </c:pt>
                  <c:pt idx="20">
                    <c:v>8.774520753818715E-3</c:v>
                  </c:pt>
                  <c:pt idx="21">
                    <c:v>8.6609991867093866E-3</c:v>
                  </c:pt>
                  <c:pt idx="22">
                    <c:v>8.5653226965749125E-3</c:v>
                  </c:pt>
                  <c:pt idx="23">
                    <c:v>8.4798772803193288E-3</c:v>
                  </c:pt>
                  <c:pt idx="24">
                    <c:v>8.4057908867392218E-3</c:v>
                  </c:pt>
                  <c:pt idx="25">
                    <c:v>8.3390454757122368E-3</c:v>
                  </c:pt>
                  <c:pt idx="26">
                    <c:v>8.2783193617048008E-3</c:v>
                  </c:pt>
                  <c:pt idx="27">
                    <c:v>8.2235032654727914E-3</c:v>
                  </c:pt>
                  <c:pt idx="28">
                    <c:v>8.1733730114301826E-3</c:v>
                  </c:pt>
                </c:numCache>
              </c:numRef>
            </c:plus>
            <c:minus>
              <c:numRef>
                <c:f>'Vin 24V'!$U$2:$U$30</c:f>
                <c:numCache>
                  <c:formatCode>General</c:formatCode>
                  <c:ptCount val="29"/>
                  <c:pt idx="0">
                    <c:v>0.12927584419961208</c:v>
                  </c:pt>
                  <c:pt idx="1">
                    <c:v>8.4457902319258565E-2</c:v>
                  </c:pt>
                  <c:pt idx="2">
                    <c:v>6.2312924481183009E-2</c:v>
                  </c:pt>
                  <c:pt idx="3">
                    <c:v>5.0476151461359836E-2</c:v>
                  </c:pt>
                  <c:pt idx="4">
                    <c:v>4.2645601228396675E-2</c:v>
                  </c:pt>
                  <c:pt idx="5">
                    <c:v>3.7017471017104155E-2</c:v>
                  </c:pt>
                  <c:pt idx="6">
                    <c:v>3.3105307852862961E-2</c:v>
                  </c:pt>
                  <c:pt idx="7">
                    <c:v>3.0006032879302674E-2</c:v>
                  </c:pt>
                  <c:pt idx="8">
                    <c:v>2.7485961658573272E-2</c:v>
                  </c:pt>
                  <c:pt idx="9">
                    <c:v>2.5545342344850574E-2</c:v>
                  </c:pt>
                  <c:pt idx="10">
                    <c:v>1.6502270591655634E-2</c:v>
                  </c:pt>
                  <c:pt idx="11">
                    <c:v>1.3275211817213941E-2</c:v>
                  </c:pt>
                  <c:pt idx="12">
                    <c:v>1.1747237562254926E-2</c:v>
                  </c:pt>
                  <c:pt idx="13">
                    <c:v>1.0840110452307027E-2</c:v>
                  </c:pt>
                  <c:pt idx="14">
                    <c:v>1.0241860764338872E-2</c:v>
                  </c:pt>
                  <c:pt idx="15">
                    <c:v>9.8220742443448465E-3</c:v>
                  </c:pt>
                  <c:pt idx="16">
                    <c:v>9.5041040150374637E-3</c:v>
                  </c:pt>
                  <c:pt idx="17">
                    <c:v>9.2600974647705885E-3</c:v>
                  </c:pt>
                  <c:pt idx="18">
                    <c:v>9.0652033647139457E-3</c:v>
                  </c:pt>
                  <c:pt idx="19">
                    <c:v>8.906786158843492E-3</c:v>
                  </c:pt>
                  <c:pt idx="20">
                    <c:v>8.774520753818715E-3</c:v>
                  </c:pt>
                  <c:pt idx="21">
                    <c:v>8.6609991867093866E-3</c:v>
                  </c:pt>
                  <c:pt idx="22">
                    <c:v>8.5653226965749125E-3</c:v>
                  </c:pt>
                  <c:pt idx="23">
                    <c:v>8.4798772803193288E-3</c:v>
                  </c:pt>
                  <c:pt idx="24">
                    <c:v>8.4057908867392218E-3</c:v>
                  </c:pt>
                  <c:pt idx="25">
                    <c:v>8.3390454757122368E-3</c:v>
                  </c:pt>
                  <c:pt idx="26">
                    <c:v>8.2783193617048008E-3</c:v>
                  </c:pt>
                  <c:pt idx="27">
                    <c:v>8.2235032654727914E-3</c:v>
                  </c:pt>
                  <c:pt idx="28">
                    <c:v>8.1733730114301826E-3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'Vin 24V'!$D$2:$D$30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3.0300000000000001E-2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7.0099999999999996E-2</c:v>
                </c:pt>
                <c:pt idx="7">
                  <c:v>7.9899999999999999E-2</c:v>
                </c:pt>
                <c:pt idx="8">
                  <c:v>9.0200000000000002E-2</c:v>
                </c:pt>
                <c:pt idx="9">
                  <c:v>0.1</c:v>
                </c:pt>
                <c:pt idx="10">
                  <c:v>0.20219999999999999</c:v>
                </c:pt>
                <c:pt idx="11">
                  <c:v>0.30020000000000002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0.70030000000000003</c:v>
                </c:pt>
                <c:pt idx="16">
                  <c:v>0.79969999999999997</c:v>
                </c:pt>
                <c:pt idx="17">
                  <c:v>0.89980000000000004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1.1998</c:v>
                </c:pt>
                <c:pt idx="21">
                  <c:v>1.2998000000000001</c:v>
                </c:pt>
                <c:pt idx="22">
                  <c:v>1.4</c:v>
                </c:pt>
                <c:pt idx="23">
                  <c:v>1.5001</c:v>
                </c:pt>
                <c:pt idx="24">
                  <c:v>1.5998000000000001</c:v>
                </c:pt>
                <c:pt idx="25">
                  <c:v>1.7000999999999999</c:v>
                </c:pt>
                <c:pt idx="26">
                  <c:v>1.8002</c:v>
                </c:pt>
                <c:pt idx="27">
                  <c:v>1.9004000000000001</c:v>
                </c:pt>
                <c:pt idx="28">
                  <c:v>2</c:v>
                </c:pt>
              </c:numCache>
            </c:numRef>
          </c:xVal>
          <c:yVal>
            <c:numRef>
              <c:f>'Vin 24V'!$J$2:$J$30</c:f>
              <c:numCache>
                <c:formatCode>0.0%</c:formatCode>
                <c:ptCount val="29"/>
                <c:pt idx="0">
                  <c:v>0.69640691691076007</c:v>
                </c:pt>
                <c:pt idx="1">
                  <c:v>0.82207471657163811</c:v>
                </c:pt>
                <c:pt idx="2">
                  <c:v>0.87543125482626882</c:v>
                </c:pt>
                <c:pt idx="3">
                  <c:v>0.90277763731050498</c:v>
                </c:pt>
                <c:pt idx="4">
                  <c:v>0.91854839160461121</c:v>
                </c:pt>
                <c:pt idx="5">
                  <c:v>0.93138484229783636</c:v>
                </c:pt>
                <c:pt idx="6">
                  <c:v>0.94165584736377861</c:v>
                </c:pt>
                <c:pt idx="7">
                  <c:v>0.94717492627494393</c:v>
                </c:pt>
                <c:pt idx="8">
                  <c:v>0.9528144166514374</c:v>
                </c:pt>
                <c:pt idx="9">
                  <c:v>0.95713753866902573</c:v>
                </c:pt>
                <c:pt idx="10">
                  <c:v>0.98695489582194029</c:v>
                </c:pt>
                <c:pt idx="11">
                  <c:v>0.98302439883052539</c:v>
                </c:pt>
                <c:pt idx="12">
                  <c:v>0.98563024326313664</c:v>
                </c:pt>
                <c:pt idx="13">
                  <c:v>0.98720508143649577</c:v>
                </c:pt>
                <c:pt idx="14">
                  <c:v>0.9880670104975311</c:v>
                </c:pt>
                <c:pt idx="15">
                  <c:v>0.98879863042937344</c:v>
                </c:pt>
                <c:pt idx="16">
                  <c:v>0.98854200746374643</c:v>
                </c:pt>
                <c:pt idx="17">
                  <c:v>0.98853731225361818</c:v>
                </c:pt>
                <c:pt idx="18">
                  <c:v>0.98836800611417674</c:v>
                </c:pt>
                <c:pt idx="19">
                  <c:v>0.98819874853702661</c:v>
                </c:pt>
                <c:pt idx="20">
                  <c:v>0.98786321566809365</c:v>
                </c:pt>
                <c:pt idx="21">
                  <c:v>0.98736132342749983</c:v>
                </c:pt>
                <c:pt idx="22">
                  <c:v>0.98704162160091591</c:v>
                </c:pt>
                <c:pt idx="23">
                  <c:v>0.98643174125955868</c:v>
                </c:pt>
                <c:pt idx="24">
                  <c:v>0.98588548660070652</c:v>
                </c:pt>
                <c:pt idx="25">
                  <c:v>0.98525417703581752</c:v>
                </c:pt>
                <c:pt idx="26">
                  <c:v>0.98448061646417084</c:v>
                </c:pt>
                <c:pt idx="27">
                  <c:v>0.98370262209541448</c:v>
                </c:pt>
                <c:pt idx="28">
                  <c:v>0.98285692332064911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449-4804-A7AA-25CDBF7355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704616"/>
        <c:axId val="746712160"/>
      </c:scatterChart>
      <c:valAx>
        <c:axId val="746704616"/>
        <c:scaling>
          <c:logBase val="10"/>
          <c:orientation val="minMax"/>
          <c:max val="2.5"/>
          <c:min val="1.0000000000000002E-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Load Current [A]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in"/>
        <c:minorTickMark val="in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6712160"/>
        <c:crosses val="autoZero"/>
        <c:crossBetween val="midCat"/>
      </c:valAx>
      <c:valAx>
        <c:axId val="746712160"/>
        <c:scaling>
          <c:orientation val="minMax"/>
          <c:max val="1"/>
          <c:min val="0.60000000000000009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Efficiency [%]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6704616"/>
        <c:crossesAt val="1.0000000000000002E-2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Protection Circuit Voltage Drop </a:t>
            </a:r>
            <a:r>
              <a:rPr lang="en-US" sz="1400" b="0" i="0" u="none" strike="noStrike" baseline="0">
                <a:effectLst/>
              </a:rPr>
              <a:t>at Load Current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10V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x"/>
            <c:errBarType val="both"/>
            <c:errValType val="cust"/>
            <c:noEndCap val="0"/>
            <c:plus>
              <c:numRef>
                <c:f>'Vin 10V'!$R$2:$R$30</c:f>
                <c:numCache>
                  <c:formatCode>General</c:formatCode>
                  <c:ptCount val="29"/>
                  <c:pt idx="0">
                    <c:v>1.503E-3</c:v>
                  </c:pt>
                  <c:pt idx="1">
                    <c:v>1.5059400000000001E-3</c:v>
                  </c:pt>
                  <c:pt idx="2">
                    <c:v>1.50906E-3</c:v>
                  </c:pt>
                  <c:pt idx="3">
                    <c:v>1.5120000000000001E-3</c:v>
                  </c:pt>
                  <c:pt idx="4">
                    <c:v>1.51494E-3</c:v>
                  </c:pt>
                  <c:pt idx="5">
                    <c:v>1.5180300000000001E-3</c:v>
                  </c:pt>
                  <c:pt idx="6">
                    <c:v>1.521E-3</c:v>
                  </c:pt>
                  <c:pt idx="7">
                    <c:v>1.5239400000000001E-3</c:v>
                  </c:pt>
                  <c:pt idx="8">
                    <c:v>1.52703E-3</c:v>
                  </c:pt>
                  <c:pt idx="9">
                    <c:v>1.5299700000000001E-3</c:v>
                  </c:pt>
                  <c:pt idx="10">
                    <c:v>1.56003E-3</c:v>
                  </c:pt>
                  <c:pt idx="11">
                    <c:v>1.5900300000000001E-3</c:v>
                  </c:pt>
                  <c:pt idx="12">
                    <c:v>1.61991E-3</c:v>
                  </c:pt>
                  <c:pt idx="13">
                    <c:v>1.6499399999999999E-3</c:v>
                  </c:pt>
                  <c:pt idx="14">
                    <c:v>1.6800000000000001E-3</c:v>
                  </c:pt>
                  <c:pt idx="15">
                    <c:v>1.71006E-3</c:v>
                  </c:pt>
                  <c:pt idx="16">
                    <c:v>1.73985E-3</c:v>
                  </c:pt>
                  <c:pt idx="17">
                    <c:v>1.76991E-3</c:v>
                  </c:pt>
                  <c:pt idx="18">
                    <c:v>1.7999400000000001E-3</c:v>
                  </c:pt>
                  <c:pt idx="19">
                    <c:v>1.83E-3</c:v>
                  </c:pt>
                  <c:pt idx="20">
                    <c:v>1.85991E-3</c:v>
                  </c:pt>
                  <c:pt idx="21">
                    <c:v>1.8899100000000001E-3</c:v>
                  </c:pt>
                  <c:pt idx="22">
                    <c:v>1.91994E-3</c:v>
                  </c:pt>
                  <c:pt idx="23">
                    <c:v>1.9499999999999999E-3</c:v>
                  </c:pt>
                  <c:pt idx="24">
                    <c:v>1.9799100000000001E-3</c:v>
                  </c:pt>
                  <c:pt idx="25">
                    <c:v>2.0100000000000001E-3</c:v>
                  </c:pt>
                  <c:pt idx="26">
                    <c:v>2.04003E-3</c:v>
                  </c:pt>
                  <c:pt idx="27">
                    <c:v>2.0700599999999999E-3</c:v>
                  </c:pt>
                  <c:pt idx="28">
                    <c:v>2.0999399999999998E-3</c:v>
                  </c:pt>
                </c:numCache>
              </c:numRef>
            </c:plus>
            <c:minus>
              <c:numRef>
                <c:f>'Vin 10V'!$R$2:$R$30</c:f>
                <c:numCache>
                  <c:formatCode>General</c:formatCode>
                  <c:ptCount val="29"/>
                  <c:pt idx="0">
                    <c:v>1.503E-3</c:v>
                  </c:pt>
                  <c:pt idx="1">
                    <c:v>1.5059400000000001E-3</c:v>
                  </c:pt>
                  <c:pt idx="2">
                    <c:v>1.50906E-3</c:v>
                  </c:pt>
                  <c:pt idx="3">
                    <c:v>1.5120000000000001E-3</c:v>
                  </c:pt>
                  <c:pt idx="4">
                    <c:v>1.51494E-3</c:v>
                  </c:pt>
                  <c:pt idx="5">
                    <c:v>1.5180300000000001E-3</c:v>
                  </c:pt>
                  <c:pt idx="6">
                    <c:v>1.521E-3</c:v>
                  </c:pt>
                  <c:pt idx="7">
                    <c:v>1.5239400000000001E-3</c:v>
                  </c:pt>
                  <c:pt idx="8">
                    <c:v>1.52703E-3</c:v>
                  </c:pt>
                  <c:pt idx="9">
                    <c:v>1.5299700000000001E-3</c:v>
                  </c:pt>
                  <c:pt idx="10">
                    <c:v>1.56003E-3</c:v>
                  </c:pt>
                  <c:pt idx="11">
                    <c:v>1.5900300000000001E-3</c:v>
                  </c:pt>
                  <c:pt idx="12">
                    <c:v>1.61991E-3</c:v>
                  </c:pt>
                  <c:pt idx="13">
                    <c:v>1.6499399999999999E-3</c:v>
                  </c:pt>
                  <c:pt idx="14">
                    <c:v>1.6800000000000001E-3</c:v>
                  </c:pt>
                  <c:pt idx="15">
                    <c:v>1.71006E-3</c:v>
                  </c:pt>
                  <c:pt idx="16">
                    <c:v>1.73985E-3</c:v>
                  </c:pt>
                  <c:pt idx="17">
                    <c:v>1.76991E-3</c:v>
                  </c:pt>
                  <c:pt idx="18">
                    <c:v>1.7999400000000001E-3</c:v>
                  </c:pt>
                  <c:pt idx="19">
                    <c:v>1.83E-3</c:v>
                  </c:pt>
                  <c:pt idx="20">
                    <c:v>1.85991E-3</c:v>
                  </c:pt>
                  <c:pt idx="21">
                    <c:v>1.8899100000000001E-3</c:v>
                  </c:pt>
                  <c:pt idx="22">
                    <c:v>1.91994E-3</c:v>
                  </c:pt>
                  <c:pt idx="23">
                    <c:v>1.9499999999999999E-3</c:v>
                  </c:pt>
                  <c:pt idx="24">
                    <c:v>1.9799100000000001E-3</c:v>
                  </c:pt>
                  <c:pt idx="25">
                    <c:v>2.0100000000000001E-3</c:v>
                  </c:pt>
                  <c:pt idx="26">
                    <c:v>2.04003E-3</c:v>
                  </c:pt>
                  <c:pt idx="27">
                    <c:v>2.0700599999999999E-3</c:v>
                  </c:pt>
                  <c:pt idx="28">
                    <c:v>2.0999399999999998E-3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y"/>
            <c:errBarType val="both"/>
            <c:errValType val="cust"/>
            <c:noEndCap val="0"/>
            <c:plus>
              <c:numRef>
                <c:f>'Vin 10V'!$V$2:$V$30</c:f>
                <c:numCache>
                  <c:formatCode>General</c:formatCode>
                  <c:ptCount val="29"/>
                  <c:pt idx="0">
                    <c:v>7.5881538157907677E-3</c:v>
                  </c:pt>
                  <c:pt idx="1">
                    <c:v>7.588005549523537E-3</c:v>
                  </c:pt>
                  <c:pt idx="2">
                    <c:v>7.5877090171935285E-3</c:v>
                  </c:pt>
                  <c:pt idx="3">
                    <c:v>7.5875607511307602E-3</c:v>
                  </c:pt>
                  <c:pt idx="4">
                    <c:v>7.5874124851361543E-3</c:v>
                  </c:pt>
                  <c:pt idx="5">
                    <c:v>7.587115953351444E-3</c:v>
                  </c:pt>
                  <c:pt idx="6">
                    <c:v>7.5869676875613482E-3</c:v>
                  </c:pt>
                  <c:pt idx="7">
                    <c:v>7.5866711561856943E-3</c:v>
                  </c:pt>
                  <c:pt idx="8">
                    <c:v>7.5865228906001458E-3</c:v>
                  </c:pt>
                  <c:pt idx="9">
                    <c:v>7.5862263596336212E-3</c:v>
                  </c:pt>
                  <c:pt idx="10">
                    <c:v>7.5841438250619292E-3</c:v>
                  </c:pt>
                  <c:pt idx="11">
                    <c:v>7.5819198638422038E-3</c:v>
                  </c:pt>
                  <c:pt idx="12">
                    <c:v>7.5798441805702702E-3</c:v>
                  </c:pt>
                  <c:pt idx="13">
                    <c:v>7.5776202490772122E-3</c:v>
                  </c:pt>
                  <c:pt idx="14">
                    <c:v>7.5753963329798779E-3</c:v>
                  </c:pt>
                  <c:pt idx="15">
                    <c:v>7.5730241727941811E-3</c:v>
                  </c:pt>
                  <c:pt idx="16">
                    <c:v>7.5708002885576759E-3</c:v>
                  </c:pt>
                  <c:pt idx="17">
                    <c:v>7.5684281623878144E-3</c:v>
                  </c:pt>
                  <c:pt idx="18">
                    <c:v>7.5660560537987673E-3</c:v>
                  </c:pt>
                  <c:pt idx="19">
                    <c:v>7.563528863923241E-3</c:v>
                  </c:pt>
                  <c:pt idx="20">
                    <c:v>7.5608602814362328E-3</c:v>
                  </c:pt>
                  <c:pt idx="21">
                    <c:v>7.5583399740220721E-3</c:v>
                  </c:pt>
                  <c:pt idx="22">
                    <c:v>7.5555231834334271E-3</c:v>
                  </c:pt>
                  <c:pt idx="23">
                    <c:v>7.5527064177617802E-3</c:v>
                  </c:pt>
                  <c:pt idx="24">
                    <c:v>7.54974142821461E-3</c:v>
                  </c:pt>
                  <c:pt idx="25">
                    <c:v>7.5464799716755352E-3</c:v>
                  </c:pt>
                  <c:pt idx="26">
                    <c:v>7.5432185486634272E-3</c:v>
                  </c:pt>
                  <c:pt idx="27">
                    <c:v>7.5395124269013571E-3</c:v>
                  </c:pt>
                  <c:pt idx="28">
                    <c:v>7.5357994798577934E-3</c:v>
                  </c:pt>
                </c:numCache>
              </c:numRef>
            </c:plus>
            <c:minus>
              <c:numRef>
                <c:f>'Vin 10V'!$V$2:$V$30</c:f>
                <c:numCache>
                  <c:formatCode>General</c:formatCode>
                  <c:ptCount val="29"/>
                  <c:pt idx="0">
                    <c:v>7.5881538157907677E-3</c:v>
                  </c:pt>
                  <c:pt idx="1">
                    <c:v>7.588005549523537E-3</c:v>
                  </c:pt>
                  <c:pt idx="2">
                    <c:v>7.5877090171935285E-3</c:v>
                  </c:pt>
                  <c:pt idx="3">
                    <c:v>7.5875607511307602E-3</c:v>
                  </c:pt>
                  <c:pt idx="4">
                    <c:v>7.5874124851361543E-3</c:v>
                  </c:pt>
                  <c:pt idx="5">
                    <c:v>7.587115953351444E-3</c:v>
                  </c:pt>
                  <c:pt idx="6">
                    <c:v>7.5869676875613482E-3</c:v>
                  </c:pt>
                  <c:pt idx="7">
                    <c:v>7.5866711561856943E-3</c:v>
                  </c:pt>
                  <c:pt idx="8">
                    <c:v>7.5865228906001458E-3</c:v>
                  </c:pt>
                  <c:pt idx="9">
                    <c:v>7.5862263596336212E-3</c:v>
                  </c:pt>
                  <c:pt idx="10">
                    <c:v>7.5841438250619292E-3</c:v>
                  </c:pt>
                  <c:pt idx="11">
                    <c:v>7.5819198638422038E-3</c:v>
                  </c:pt>
                  <c:pt idx="12">
                    <c:v>7.5798441805702702E-3</c:v>
                  </c:pt>
                  <c:pt idx="13">
                    <c:v>7.5776202490772122E-3</c:v>
                  </c:pt>
                  <c:pt idx="14">
                    <c:v>7.5753963329798779E-3</c:v>
                  </c:pt>
                  <c:pt idx="15">
                    <c:v>7.5730241727941811E-3</c:v>
                  </c:pt>
                  <c:pt idx="16">
                    <c:v>7.5708002885576759E-3</c:v>
                  </c:pt>
                  <c:pt idx="17">
                    <c:v>7.5684281623878144E-3</c:v>
                  </c:pt>
                  <c:pt idx="18">
                    <c:v>7.5660560537987673E-3</c:v>
                  </c:pt>
                  <c:pt idx="19">
                    <c:v>7.563528863923241E-3</c:v>
                  </c:pt>
                  <c:pt idx="20">
                    <c:v>7.5608602814362328E-3</c:v>
                  </c:pt>
                  <c:pt idx="21">
                    <c:v>7.5583399740220721E-3</c:v>
                  </c:pt>
                  <c:pt idx="22">
                    <c:v>7.5555231834334271E-3</c:v>
                  </c:pt>
                  <c:pt idx="23">
                    <c:v>7.5527064177617802E-3</c:v>
                  </c:pt>
                  <c:pt idx="24">
                    <c:v>7.54974142821461E-3</c:v>
                  </c:pt>
                  <c:pt idx="25">
                    <c:v>7.5464799716755352E-3</c:v>
                  </c:pt>
                  <c:pt idx="26">
                    <c:v>7.5432185486634272E-3</c:v>
                  </c:pt>
                  <c:pt idx="27">
                    <c:v>7.5395124269013571E-3</c:v>
                  </c:pt>
                  <c:pt idx="28">
                    <c:v>7.5357994798577934E-3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'Vin 10V'!$D$2:$D$30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0.79949999999999999</c:v>
                </c:pt>
                <c:pt idx="17">
                  <c:v>0.89970000000000006</c:v>
                </c:pt>
                <c:pt idx="18">
                  <c:v>0.99980000000000002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1.9001999999999999</c:v>
                </c:pt>
                <c:pt idx="28">
                  <c:v>1.9998</c:v>
                </c:pt>
              </c:numCache>
            </c:numRef>
          </c:xVal>
          <c:yVal>
            <c:numRef>
              <c:f>'Vin 10V'!$L$2:$L$30</c:f>
              <c:numCache>
                <c:formatCode>0.000</c:formatCode>
                <c:ptCount val="29"/>
                <c:pt idx="0">
                  <c:v>4.9999999999990052E-3</c:v>
                </c:pt>
                <c:pt idx="1">
                  <c:v>5.999999999998451E-3</c:v>
                </c:pt>
                <c:pt idx="2">
                  <c:v>7.9999999999991189E-3</c:v>
                </c:pt>
                <c:pt idx="3">
                  <c:v>8.9999999999985647E-3</c:v>
                </c:pt>
                <c:pt idx="4">
                  <c:v>9.9999999999997868E-3</c:v>
                </c:pt>
                <c:pt idx="5">
                  <c:v>1.1999999999998678E-2</c:v>
                </c:pt>
                <c:pt idx="6">
                  <c:v>1.2999999999999901E-2</c:v>
                </c:pt>
                <c:pt idx="7">
                  <c:v>1.4999999999998792E-2</c:v>
                </c:pt>
                <c:pt idx="8">
                  <c:v>1.5999999999998238E-2</c:v>
                </c:pt>
                <c:pt idx="9">
                  <c:v>1.7999999999998906E-2</c:v>
                </c:pt>
                <c:pt idx="10">
                  <c:v>3.0999999999998806E-2</c:v>
                </c:pt>
                <c:pt idx="11">
                  <c:v>4.5999999999999375E-2</c:v>
                </c:pt>
                <c:pt idx="12">
                  <c:v>6.0000000000000497E-2</c:v>
                </c:pt>
                <c:pt idx="13">
                  <c:v>7.4999999999999289E-2</c:v>
                </c:pt>
                <c:pt idx="14">
                  <c:v>8.9999999999999858E-2</c:v>
                </c:pt>
                <c:pt idx="15">
                  <c:v>0.10599999999999987</c:v>
                </c:pt>
                <c:pt idx="16">
                  <c:v>0.12100000000000044</c:v>
                </c:pt>
                <c:pt idx="17">
                  <c:v>0.13700000000000045</c:v>
                </c:pt>
                <c:pt idx="18">
                  <c:v>0.15300000000000047</c:v>
                </c:pt>
                <c:pt idx="19">
                  <c:v>0.16900000000000048</c:v>
                </c:pt>
                <c:pt idx="20">
                  <c:v>0.18699999999999939</c:v>
                </c:pt>
                <c:pt idx="21">
                  <c:v>0.20400000000000063</c:v>
                </c:pt>
                <c:pt idx="22">
                  <c:v>0.22300000000000075</c:v>
                </c:pt>
                <c:pt idx="23">
                  <c:v>0.24200000000000088</c:v>
                </c:pt>
                <c:pt idx="24">
                  <c:v>0.26200000000000045</c:v>
                </c:pt>
                <c:pt idx="25">
                  <c:v>0.2840000000000007</c:v>
                </c:pt>
                <c:pt idx="26">
                  <c:v>0.30600000000000094</c:v>
                </c:pt>
                <c:pt idx="27">
                  <c:v>0.33099999999999952</c:v>
                </c:pt>
                <c:pt idx="28">
                  <c:v>0.35500000000000043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C76-4355-B764-EB0C13031462}"/>
            </c:ext>
          </c:extLst>
        </c:ser>
        <c:ser>
          <c:idx val="1"/>
          <c:order val="1"/>
          <c:tx>
            <c:v>12V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'Vin 12V'!$D$2:$D$30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6.9900000000000004E-2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1.5995999999999999</c:v>
                </c:pt>
                <c:pt idx="25">
                  <c:v>1.6999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1.9999</c:v>
                </c:pt>
              </c:numCache>
            </c:numRef>
          </c:xVal>
          <c:yVal>
            <c:numRef>
              <c:f>'Vin 12V'!$L$2:$L$30</c:f>
              <c:numCache>
                <c:formatCode>0.000</c:formatCode>
                <c:ptCount val="29"/>
                <c:pt idx="0">
                  <c:v>9.9999999999944578E-4</c:v>
                </c:pt>
                <c:pt idx="1">
                  <c:v>3.0000000000001137E-3</c:v>
                </c:pt>
                <c:pt idx="2">
                  <c:v>3.9999999999995595E-3</c:v>
                </c:pt>
                <c:pt idx="3">
                  <c:v>4.9999999999990052E-3</c:v>
                </c:pt>
                <c:pt idx="4">
                  <c:v>6.9999999999996732E-3</c:v>
                </c:pt>
                <c:pt idx="5">
                  <c:v>7.9999999999991189E-3</c:v>
                </c:pt>
                <c:pt idx="6">
                  <c:v>9.9999999999997868E-3</c:v>
                </c:pt>
                <c:pt idx="7">
                  <c:v>1.0999999999999233E-2</c:v>
                </c:pt>
                <c:pt idx="8">
                  <c:v>1.2999999999999901E-2</c:v>
                </c:pt>
                <c:pt idx="9">
                  <c:v>1.3999999999999346E-2</c:v>
                </c:pt>
                <c:pt idx="10">
                  <c:v>2.7999999999998693E-2</c:v>
                </c:pt>
                <c:pt idx="11">
                  <c:v>4.2999999999999261E-2</c:v>
                </c:pt>
                <c:pt idx="12">
                  <c:v>5.6999999999998607E-2</c:v>
                </c:pt>
                <c:pt idx="13">
                  <c:v>7.099999999999973E-2</c:v>
                </c:pt>
                <c:pt idx="14">
                  <c:v>8.5999999999998522E-2</c:v>
                </c:pt>
                <c:pt idx="15">
                  <c:v>0.10099999999999909</c:v>
                </c:pt>
                <c:pt idx="16">
                  <c:v>0.11500000000000021</c:v>
                </c:pt>
                <c:pt idx="17">
                  <c:v>0.13100000000000023</c:v>
                </c:pt>
                <c:pt idx="18">
                  <c:v>0.14700000000000024</c:v>
                </c:pt>
                <c:pt idx="19">
                  <c:v>0.16300000000000026</c:v>
                </c:pt>
                <c:pt idx="20">
                  <c:v>0.17999999999999972</c:v>
                </c:pt>
                <c:pt idx="21">
                  <c:v>0.19699999999999918</c:v>
                </c:pt>
                <c:pt idx="22">
                  <c:v>0.2159999999999993</c:v>
                </c:pt>
                <c:pt idx="23">
                  <c:v>0.23499999999999943</c:v>
                </c:pt>
                <c:pt idx="24">
                  <c:v>0.25400000000000134</c:v>
                </c:pt>
                <c:pt idx="25">
                  <c:v>0.27500000000000036</c:v>
                </c:pt>
                <c:pt idx="26">
                  <c:v>0.2970000000000006</c:v>
                </c:pt>
                <c:pt idx="27">
                  <c:v>0.31900000000000084</c:v>
                </c:pt>
                <c:pt idx="28">
                  <c:v>0.34400000000000119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C76-4355-B764-EB0C13031462}"/>
            </c:ext>
          </c:extLst>
        </c:ser>
        <c:ser>
          <c:idx val="2"/>
          <c:order val="2"/>
          <c:tx>
            <c:v>16V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'Vin 16V'!$D$2:$D$30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3.0200000000000001E-2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1.9990000000000001</c:v>
                </c:pt>
              </c:numCache>
            </c:numRef>
          </c:xVal>
          <c:yVal>
            <c:numRef>
              <c:f>'Vin 16V'!$L$2:$L$30</c:f>
              <c:numCache>
                <c:formatCode>0.000</c:formatCode>
                <c:ptCount val="29"/>
                <c:pt idx="0">
                  <c:v>3.9999999999977831E-3</c:v>
                </c:pt>
                <c:pt idx="1">
                  <c:v>4.9999999999990052E-3</c:v>
                </c:pt>
                <c:pt idx="2">
                  <c:v>6.0000000000002274E-3</c:v>
                </c:pt>
                <c:pt idx="3">
                  <c:v>0</c:v>
                </c:pt>
                <c:pt idx="4">
                  <c:v>9.0000000000003411E-3</c:v>
                </c:pt>
                <c:pt idx="5">
                  <c:v>1.0999999999999233E-2</c:v>
                </c:pt>
                <c:pt idx="6">
                  <c:v>1.1999999999996902E-2</c:v>
                </c:pt>
                <c:pt idx="7">
                  <c:v>1.2999999999998124E-2</c:v>
                </c:pt>
                <c:pt idx="8">
                  <c:v>1.4999999999997016E-2</c:v>
                </c:pt>
                <c:pt idx="9">
                  <c:v>1.5999999999998238E-2</c:v>
                </c:pt>
                <c:pt idx="10">
                  <c:v>2.9999999999999361E-2</c:v>
                </c:pt>
                <c:pt idx="11">
                  <c:v>4.3999999999998707E-2</c:v>
                </c:pt>
                <c:pt idx="12">
                  <c:v>5.7000000000000384E-2</c:v>
                </c:pt>
                <c:pt idx="13">
                  <c:v>7.1000000000001506E-2</c:v>
                </c:pt>
                <c:pt idx="14">
                  <c:v>8.5000000000000853E-2</c:v>
                </c:pt>
                <c:pt idx="15">
                  <c:v>0.10000000000000142</c:v>
                </c:pt>
                <c:pt idx="16">
                  <c:v>0.11500000000000021</c:v>
                </c:pt>
                <c:pt idx="17">
                  <c:v>0.13000000000000078</c:v>
                </c:pt>
                <c:pt idx="18">
                  <c:v>0.1460000000000008</c:v>
                </c:pt>
                <c:pt idx="19">
                  <c:v>0.16200000000000081</c:v>
                </c:pt>
                <c:pt idx="20">
                  <c:v>0.17800000000000082</c:v>
                </c:pt>
                <c:pt idx="21">
                  <c:v>0.19500000000000028</c:v>
                </c:pt>
                <c:pt idx="22">
                  <c:v>0.2110000000000003</c:v>
                </c:pt>
                <c:pt idx="23">
                  <c:v>0.23000000000000043</c:v>
                </c:pt>
                <c:pt idx="24">
                  <c:v>0.24799999999999933</c:v>
                </c:pt>
                <c:pt idx="25">
                  <c:v>0.26900000000000013</c:v>
                </c:pt>
                <c:pt idx="26">
                  <c:v>0.2889999999999997</c:v>
                </c:pt>
                <c:pt idx="27">
                  <c:v>0.31199999999999939</c:v>
                </c:pt>
                <c:pt idx="28">
                  <c:v>0.33499999999999908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C76-4355-B764-EB0C13031462}"/>
            </c:ext>
          </c:extLst>
        </c:ser>
        <c:ser>
          <c:idx val="3"/>
          <c:order val="3"/>
          <c:tx>
            <c:v>24V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'Vin 24V'!$D$2:$D$30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3.0300000000000001E-2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7.0099999999999996E-2</c:v>
                </c:pt>
                <c:pt idx="7">
                  <c:v>7.9899999999999999E-2</c:v>
                </c:pt>
                <c:pt idx="8">
                  <c:v>9.0200000000000002E-2</c:v>
                </c:pt>
                <c:pt idx="9">
                  <c:v>0.1</c:v>
                </c:pt>
                <c:pt idx="10">
                  <c:v>0.20219999999999999</c:v>
                </c:pt>
                <c:pt idx="11">
                  <c:v>0.30020000000000002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0.70030000000000003</c:v>
                </c:pt>
                <c:pt idx="16">
                  <c:v>0.79969999999999997</c:v>
                </c:pt>
                <c:pt idx="17">
                  <c:v>0.89980000000000004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1.1998</c:v>
                </c:pt>
                <c:pt idx="21">
                  <c:v>1.2998000000000001</c:v>
                </c:pt>
                <c:pt idx="22">
                  <c:v>1.4</c:v>
                </c:pt>
                <c:pt idx="23">
                  <c:v>1.5001</c:v>
                </c:pt>
                <c:pt idx="24">
                  <c:v>1.5998000000000001</c:v>
                </c:pt>
                <c:pt idx="25">
                  <c:v>1.7000999999999999</c:v>
                </c:pt>
                <c:pt idx="26">
                  <c:v>1.8002</c:v>
                </c:pt>
                <c:pt idx="27">
                  <c:v>1.9004000000000001</c:v>
                </c:pt>
                <c:pt idx="28">
                  <c:v>2</c:v>
                </c:pt>
              </c:numCache>
            </c:numRef>
          </c:xVal>
          <c:yVal>
            <c:numRef>
              <c:f>'Vin 24V'!$L$2:$L$30</c:f>
              <c:numCache>
                <c:formatCode>0.000</c:formatCode>
                <c:ptCount val="29"/>
                <c:pt idx="0">
                  <c:v>4.9999999999990052E-3</c:v>
                </c:pt>
                <c:pt idx="1">
                  <c:v>6.9999999999978968E-3</c:v>
                </c:pt>
                <c:pt idx="2">
                  <c:v>7.9999999999991189E-3</c:v>
                </c:pt>
                <c:pt idx="3">
                  <c:v>9.9999999999980105E-3</c:v>
                </c:pt>
                <c:pt idx="4">
                  <c:v>1.0999999999999233E-2</c:v>
                </c:pt>
                <c:pt idx="5">
                  <c:v>1.2999999999998124E-2</c:v>
                </c:pt>
                <c:pt idx="6">
                  <c:v>1.3999999999999346E-2</c:v>
                </c:pt>
                <c:pt idx="7">
                  <c:v>1.5999999999998238E-2</c:v>
                </c:pt>
                <c:pt idx="8">
                  <c:v>1.699999999999946E-2</c:v>
                </c:pt>
                <c:pt idx="9">
                  <c:v>1.7999999999997129E-2</c:v>
                </c:pt>
                <c:pt idx="10">
                  <c:v>3.2000000000000028E-2</c:v>
                </c:pt>
                <c:pt idx="11">
                  <c:v>4.5999999999999375E-2</c:v>
                </c:pt>
                <c:pt idx="12">
                  <c:v>6.0999999999999943E-2</c:v>
                </c:pt>
                <c:pt idx="13">
                  <c:v>7.4999999999999289E-2</c:v>
                </c:pt>
                <c:pt idx="14">
                  <c:v>8.8999999999998636E-2</c:v>
                </c:pt>
                <c:pt idx="15">
                  <c:v>0.10300000000000153</c:v>
                </c:pt>
                <c:pt idx="16">
                  <c:v>0.1180000000000021</c:v>
                </c:pt>
                <c:pt idx="17">
                  <c:v>0.13299999999999912</c:v>
                </c:pt>
                <c:pt idx="18">
                  <c:v>0.14900000000000091</c:v>
                </c:pt>
                <c:pt idx="19">
                  <c:v>0.16499999999999915</c:v>
                </c:pt>
                <c:pt idx="20">
                  <c:v>0.18100000000000094</c:v>
                </c:pt>
                <c:pt idx="21">
                  <c:v>0.1980000000000004</c:v>
                </c:pt>
                <c:pt idx="22">
                  <c:v>0.21499999999999986</c:v>
                </c:pt>
                <c:pt idx="23">
                  <c:v>0.23300000000000054</c:v>
                </c:pt>
                <c:pt idx="24">
                  <c:v>0.25199999999999889</c:v>
                </c:pt>
                <c:pt idx="25">
                  <c:v>0.2710000000000008</c:v>
                </c:pt>
                <c:pt idx="26">
                  <c:v>0.29299999999999926</c:v>
                </c:pt>
                <c:pt idx="27">
                  <c:v>0.31599999999999895</c:v>
                </c:pt>
                <c:pt idx="28">
                  <c:v>0.33899999999999864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C76-4355-B764-EB0C130314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8874936"/>
        <c:axId val="558875592"/>
      </c:scatterChart>
      <c:valAx>
        <c:axId val="5588749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Load Current [A]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8875592"/>
        <c:crosses val="autoZero"/>
        <c:crossBetween val="midCat"/>
      </c:valAx>
      <c:valAx>
        <c:axId val="558875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Voltage</a:t>
                </a:r>
                <a:r>
                  <a:rPr lang="en-US" baseline="0"/>
                  <a:t> Drop (Vin - Vout) [V]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88749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Q1</a:t>
            </a:r>
            <a:r>
              <a:rPr lang="en-US" baseline="0"/>
              <a:t> Temperature Rise at Load Current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10V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'Vin 10V'!$D$2:$D$30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0.79949999999999999</c:v>
                </c:pt>
                <c:pt idx="17">
                  <c:v>0.89970000000000006</c:v>
                </c:pt>
                <c:pt idx="18">
                  <c:v>0.99980000000000002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1.9001999999999999</c:v>
                </c:pt>
                <c:pt idx="28">
                  <c:v>1.9998</c:v>
                </c:pt>
              </c:numCache>
            </c:numRef>
          </c:xVal>
          <c:yVal>
            <c:numRef>
              <c:f>'Vin 10V'!$M$2:$M$30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3</c:v>
                </c:pt>
                <c:pt idx="17">
                  <c:v>4</c:v>
                </c:pt>
                <c:pt idx="18">
                  <c:v>5</c:v>
                </c:pt>
                <c:pt idx="19">
                  <c:v>6</c:v>
                </c:pt>
                <c:pt idx="20">
                  <c:v>8</c:v>
                </c:pt>
                <c:pt idx="21">
                  <c:v>9</c:v>
                </c:pt>
                <c:pt idx="22">
                  <c:v>11</c:v>
                </c:pt>
                <c:pt idx="23">
                  <c:v>13</c:v>
                </c:pt>
                <c:pt idx="24">
                  <c:v>14</c:v>
                </c:pt>
                <c:pt idx="25">
                  <c:v>16</c:v>
                </c:pt>
                <c:pt idx="26">
                  <c:v>19</c:v>
                </c:pt>
                <c:pt idx="27">
                  <c:v>22</c:v>
                </c:pt>
                <c:pt idx="28">
                  <c:v>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1E0-4683-BB8A-CD4C5EFE8F43}"/>
            </c:ext>
          </c:extLst>
        </c:ser>
        <c:ser>
          <c:idx val="1"/>
          <c:order val="1"/>
          <c:tx>
            <c:v>12V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'Vin 12V'!$D$2:$D$30</c:f>
              <c:numCache>
                <c:formatCode>0.0000</c:formatCode>
                <c:ptCount val="29"/>
                <c:pt idx="0">
                  <c:v>0.01</c:v>
                </c:pt>
                <c:pt idx="1">
                  <c:v>1.9800000000000002E-2</c:v>
                </c:pt>
                <c:pt idx="2">
                  <c:v>3.0200000000000001E-2</c:v>
                </c:pt>
                <c:pt idx="3">
                  <c:v>0.04</c:v>
                </c:pt>
                <c:pt idx="4">
                  <c:v>4.9799999999999997E-2</c:v>
                </c:pt>
                <c:pt idx="5">
                  <c:v>6.0100000000000001E-2</c:v>
                </c:pt>
                <c:pt idx="6">
                  <c:v>6.9900000000000004E-2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</c:v>
                </c:pt>
                <c:pt idx="13">
                  <c:v>0.49980000000000002</c:v>
                </c:pt>
                <c:pt idx="14">
                  <c:v>0.6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1.5995999999999999</c:v>
                </c:pt>
                <c:pt idx="25">
                  <c:v>1.6999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1.9999</c:v>
                </c:pt>
              </c:numCache>
            </c:numRef>
          </c:xVal>
          <c:yVal>
            <c:numRef>
              <c:f>'Vin 12V'!$M$2:$M$30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2</c:v>
                </c:pt>
                <c:pt idx="17">
                  <c:v>4</c:v>
                </c:pt>
                <c:pt idx="18">
                  <c:v>4</c:v>
                </c:pt>
                <c:pt idx="19">
                  <c:v>6</c:v>
                </c:pt>
                <c:pt idx="20">
                  <c:v>7</c:v>
                </c:pt>
                <c:pt idx="21">
                  <c:v>9</c:v>
                </c:pt>
                <c:pt idx="22">
                  <c:v>11</c:v>
                </c:pt>
                <c:pt idx="23">
                  <c:v>12</c:v>
                </c:pt>
                <c:pt idx="24">
                  <c:v>14</c:v>
                </c:pt>
                <c:pt idx="25">
                  <c:v>17</c:v>
                </c:pt>
                <c:pt idx="26">
                  <c:v>19</c:v>
                </c:pt>
                <c:pt idx="27">
                  <c:v>22</c:v>
                </c:pt>
                <c:pt idx="28">
                  <c:v>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1E0-4683-BB8A-CD4C5EFE8F43}"/>
            </c:ext>
          </c:extLst>
        </c:ser>
        <c:ser>
          <c:idx val="2"/>
          <c:order val="2"/>
          <c:tx>
            <c:v>16V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'Vin 16V'!$D$2:$D$30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3.0200000000000001E-2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7.0000000000000007E-2</c:v>
                </c:pt>
                <c:pt idx="7">
                  <c:v>7.9799999999999996E-2</c:v>
                </c:pt>
                <c:pt idx="8">
                  <c:v>9.01E-2</c:v>
                </c:pt>
                <c:pt idx="9">
                  <c:v>9.9900000000000003E-2</c:v>
                </c:pt>
                <c:pt idx="10">
                  <c:v>0.2001</c:v>
                </c:pt>
                <c:pt idx="11">
                  <c:v>0.30009999999999998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0.70020000000000004</c:v>
                </c:pt>
                <c:pt idx="16">
                  <c:v>0.79959999999999998</c:v>
                </c:pt>
                <c:pt idx="17">
                  <c:v>0.89970000000000006</c:v>
                </c:pt>
                <c:pt idx="18">
                  <c:v>0.99990000000000001</c:v>
                </c:pt>
                <c:pt idx="19">
                  <c:v>1.1000000000000001</c:v>
                </c:pt>
                <c:pt idx="20">
                  <c:v>1.1997</c:v>
                </c:pt>
                <c:pt idx="21">
                  <c:v>1.2997000000000001</c:v>
                </c:pt>
                <c:pt idx="22">
                  <c:v>1.3997999999999999</c:v>
                </c:pt>
                <c:pt idx="23">
                  <c:v>1.5</c:v>
                </c:pt>
                <c:pt idx="24">
                  <c:v>1.5996999999999999</c:v>
                </c:pt>
                <c:pt idx="25">
                  <c:v>1.7</c:v>
                </c:pt>
                <c:pt idx="26">
                  <c:v>1.8001</c:v>
                </c:pt>
                <c:pt idx="27">
                  <c:v>1.9003000000000001</c:v>
                </c:pt>
                <c:pt idx="28">
                  <c:v>1.9990000000000001</c:v>
                </c:pt>
              </c:numCache>
            </c:numRef>
          </c:xVal>
          <c:yVal>
            <c:numRef>
              <c:f>'Vin 16V'!$M$2:$M$30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1</c:v>
                </c:pt>
                <c:pt idx="14">
                  <c:v>1</c:v>
                </c:pt>
                <c:pt idx="15">
                  <c:v>2</c:v>
                </c:pt>
                <c:pt idx="16">
                  <c:v>3</c:v>
                </c:pt>
                <c:pt idx="17">
                  <c:v>4</c:v>
                </c:pt>
                <c:pt idx="18">
                  <c:v>5</c:v>
                </c:pt>
                <c:pt idx="19">
                  <c:v>6</c:v>
                </c:pt>
                <c:pt idx="20">
                  <c:v>7</c:v>
                </c:pt>
                <c:pt idx="21">
                  <c:v>8</c:v>
                </c:pt>
                <c:pt idx="22">
                  <c:v>10</c:v>
                </c:pt>
                <c:pt idx="23">
                  <c:v>12</c:v>
                </c:pt>
                <c:pt idx="24">
                  <c:v>13</c:v>
                </c:pt>
                <c:pt idx="25">
                  <c:v>16</c:v>
                </c:pt>
                <c:pt idx="26">
                  <c:v>18</c:v>
                </c:pt>
                <c:pt idx="27">
                  <c:v>21</c:v>
                </c:pt>
                <c:pt idx="28">
                  <c:v>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1E0-4683-BB8A-CD4C5EFE8F43}"/>
            </c:ext>
          </c:extLst>
        </c:ser>
        <c:ser>
          <c:idx val="3"/>
          <c:order val="3"/>
          <c:tx>
            <c:v>24V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'Vin 24V'!$D$2:$D$30</c:f>
              <c:numCache>
                <c:formatCode>0.0000</c:formatCode>
                <c:ptCount val="29"/>
                <c:pt idx="0">
                  <c:v>1.01E-2</c:v>
                </c:pt>
                <c:pt idx="1">
                  <c:v>1.9900000000000001E-2</c:v>
                </c:pt>
                <c:pt idx="2">
                  <c:v>3.0300000000000001E-2</c:v>
                </c:pt>
                <c:pt idx="3">
                  <c:v>4.0099999999999997E-2</c:v>
                </c:pt>
                <c:pt idx="4">
                  <c:v>4.99E-2</c:v>
                </c:pt>
                <c:pt idx="5">
                  <c:v>6.0199999999999997E-2</c:v>
                </c:pt>
                <c:pt idx="6">
                  <c:v>7.0099999999999996E-2</c:v>
                </c:pt>
                <c:pt idx="7">
                  <c:v>7.9899999999999999E-2</c:v>
                </c:pt>
                <c:pt idx="8">
                  <c:v>9.0200000000000002E-2</c:v>
                </c:pt>
                <c:pt idx="9">
                  <c:v>0.1</c:v>
                </c:pt>
                <c:pt idx="10">
                  <c:v>0.20219999999999999</c:v>
                </c:pt>
                <c:pt idx="11">
                  <c:v>0.30020000000000002</c:v>
                </c:pt>
                <c:pt idx="12">
                  <c:v>0.39979999999999999</c:v>
                </c:pt>
                <c:pt idx="13">
                  <c:v>0.49990000000000001</c:v>
                </c:pt>
                <c:pt idx="14">
                  <c:v>0.60009999999999997</c:v>
                </c:pt>
                <c:pt idx="15">
                  <c:v>0.70030000000000003</c:v>
                </c:pt>
                <c:pt idx="16">
                  <c:v>0.79969999999999997</c:v>
                </c:pt>
                <c:pt idx="17">
                  <c:v>0.89980000000000004</c:v>
                </c:pt>
                <c:pt idx="18">
                  <c:v>0.99990000000000001</c:v>
                </c:pt>
                <c:pt idx="19">
                  <c:v>1.1001000000000001</c:v>
                </c:pt>
                <c:pt idx="20">
                  <c:v>1.1998</c:v>
                </c:pt>
                <c:pt idx="21">
                  <c:v>1.2998000000000001</c:v>
                </c:pt>
                <c:pt idx="22">
                  <c:v>1.4</c:v>
                </c:pt>
                <c:pt idx="23">
                  <c:v>1.5001</c:v>
                </c:pt>
                <c:pt idx="24">
                  <c:v>1.5998000000000001</c:v>
                </c:pt>
                <c:pt idx="25">
                  <c:v>1.7000999999999999</c:v>
                </c:pt>
                <c:pt idx="26">
                  <c:v>1.8002</c:v>
                </c:pt>
                <c:pt idx="27">
                  <c:v>1.9004000000000001</c:v>
                </c:pt>
                <c:pt idx="28">
                  <c:v>2</c:v>
                </c:pt>
              </c:numCache>
            </c:numRef>
          </c:xVal>
          <c:yVal>
            <c:numRef>
              <c:f>'Vin 24V'!$M$2:$M$30</c:f>
              <c:numCache>
                <c:formatCode>0</c:formatCode>
                <c:ptCount val="2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1</c:v>
                </c:pt>
                <c:pt idx="14">
                  <c:v>2</c:v>
                </c:pt>
                <c:pt idx="15">
                  <c:v>2</c:v>
                </c:pt>
                <c:pt idx="16">
                  <c:v>3</c:v>
                </c:pt>
                <c:pt idx="17">
                  <c:v>4</c:v>
                </c:pt>
                <c:pt idx="18">
                  <c:v>5</c:v>
                </c:pt>
                <c:pt idx="19">
                  <c:v>6</c:v>
                </c:pt>
                <c:pt idx="20">
                  <c:v>7</c:v>
                </c:pt>
                <c:pt idx="21">
                  <c:v>9</c:v>
                </c:pt>
                <c:pt idx="22">
                  <c:v>10</c:v>
                </c:pt>
                <c:pt idx="23">
                  <c:v>12</c:v>
                </c:pt>
                <c:pt idx="24">
                  <c:v>14</c:v>
                </c:pt>
                <c:pt idx="25">
                  <c:v>16</c:v>
                </c:pt>
                <c:pt idx="26">
                  <c:v>19</c:v>
                </c:pt>
                <c:pt idx="27">
                  <c:v>21</c:v>
                </c:pt>
                <c:pt idx="28">
                  <c:v>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1E0-4683-BB8A-CD4C5EFE8F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2333896"/>
        <c:axId val="752334224"/>
      </c:scatterChart>
      <c:valAx>
        <c:axId val="7523338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Load Current</a:t>
                </a:r>
                <a:r>
                  <a:rPr lang="en-US" baseline="0"/>
                  <a:t> [A]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2334224"/>
        <c:crosses val="autoZero"/>
        <c:crossBetween val="midCat"/>
      </c:valAx>
      <c:valAx>
        <c:axId val="752334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Q1 Temperature Rise [C]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5233389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DD2E5506-4345-4D2A-AC5F-7908DDA2C732}">
  <sheetPr codeName="Chart7"/>
  <sheetViews>
    <sheetView zoomScale="117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5036C95A-B63C-4E36-AD43-91F70A26180F}">
  <sheetPr codeName="Chart8"/>
  <sheetViews>
    <sheetView zoomScale="117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3A5279D5-D4B9-4485-A255-27E3CF31E8DB}">
  <sheetPr codeName="Chart9"/>
  <sheetViews>
    <sheetView zoomScale="117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368300</xdr:colOff>
      <xdr:row>18</xdr:row>
      <xdr:rowOff>141161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C30ECC-25D0-43BE-93EA-44340C1C6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283700" cy="44940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14</xdr:col>
      <xdr:colOff>457200</xdr:colOff>
      <xdr:row>60</xdr:row>
      <xdr:rowOff>142875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B00E413-E1FC-416F-9C3C-29ECF0D75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0057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14</xdr:col>
      <xdr:colOff>457200</xdr:colOff>
      <xdr:row>98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07DAC24-0751-47A2-ABE6-6612472D9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20152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14</xdr:col>
      <xdr:colOff>457200</xdr:colOff>
      <xdr:row>137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48E9220-16EC-4EE8-9EDD-0AA32E200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500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8653910" cy="626859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1E78CE1-AB96-4350-9596-181AAFC38244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53910" cy="626859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67FFB29-598E-47F2-8AE9-BFAC3337965C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8653910" cy="626859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F0C5044-829D-48D1-A721-A55CDBDC8156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B06B8-DECA-4EDB-9223-79D2FD848767}">
  <sheetPr codeName="Sheet1"/>
  <dimension ref="Q1:T15"/>
  <sheetViews>
    <sheetView tabSelected="1" topLeftCell="G1" workbookViewId="0">
      <selection activeCell="R16" sqref="R16"/>
    </sheetView>
  </sheetViews>
  <sheetFormatPr defaultColWidth="8.875" defaultRowHeight="15.75" x14ac:dyDescent="0.25"/>
  <cols>
    <col min="18" max="18" width="78.5" customWidth="1"/>
    <col min="19" max="19" width="53.375" customWidth="1"/>
    <col min="20" max="20" width="9.875" bestFit="1" customWidth="1"/>
  </cols>
  <sheetData>
    <row r="1" spans="17:20" ht="21.75" thickBot="1" x14ac:dyDescent="0.4">
      <c r="Q1" s="24" t="s">
        <v>8</v>
      </c>
      <c r="R1" s="25"/>
      <c r="S1" s="22" t="s">
        <v>32</v>
      </c>
    </row>
    <row r="2" spans="17:20" ht="16.5" thickBot="1" x14ac:dyDescent="0.3">
      <c r="Q2" s="12" t="s">
        <v>13</v>
      </c>
      <c r="R2" s="13"/>
      <c r="S2" s="23"/>
      <c r="T2" t="s">
        <v>39</v>
      </c>
    </row>
    <row r="3" spans="17:20" x14ac:dyDescent="0.25">
      <c r="Q3" s="31" t="s">
        <v>0</v>
      </c>
      <c r="R3" s="14" t="s">
        <v>9</v>
      </c>
      <c r="S3" s="21" t="s">
        <v>33</v>
      </c>
      <c r="T3">
        <f>100*0.0007%</f>
        <v>6.9999999999999999E-4</v>
      </c>
    </row>
    <row r="4" spans="17:20" x14ac:dyDescent="0.25">
      <c r="Q4" s="1" t="s">
        <v>1</v>
      </c>
      <c r="R4" s="15" t="s">
        <v>10</v>
      </c>
      <c r="S4" s="18" t="s">
        <v>34</v>
      </c>
    </row>
    <row r="5" spans="17:20" ht="31.5" x14ac:dyDescent="0.25">
      <c r="Q5" s="1" t="s">
        <v>7</v>
      </c>
      <c r="R5" s="16" t="s">
        <v>14</v>
      </c>
      <c r="S5" s="19" t="s">
        <v>35</v>
      </c>
    </row>
    <row r="6" spans="17:20" x14ac:dyDescent="0.25">
      <c r="Q6" s="32" t="s">
        <v>2</v>
      </c>
      <c r="R6" s="28" t="s">
        <v>11</v>
      </c>
      <c r="S6" s="19" t="s">
        <v>40</v>
      </c>
      <c r="T6">
        <f>20*0.03%</f>
        <v>5.9999999999999993E-3</v>
      </c>
    </row>
    <row r="7" spans="17:20" x14ac:dyDescent="0.25">
      <c r="Q7" s="33"/>
      <c r="R7" s="29"/>
      <c r="S7" s="30" t="s">
        <v>41</v>
      </c>
      <c r="T7">
        <f>150*0.03%</f>
        <v>4.4999999999999998E-2</v>
      </c>
    </row>
    <row r="8" spans="17:20" ht="15.75" customHeight="1" x14ac:dyDescent="0.25">
      <c r="Q8" s="1" t="s">
        <v>3</v>
      </c>
      <c r="R8" s="27"/>
      <c r="S8" s="18" t="s">
        <v>36</v>
      </c>
      <c r="T8">
        <f>3*0.05%</f>
        <v>1.5E-3</v>
      </c>
    </row>
    <row r="9" spans="17:20" ht="51.75" customHeight="1" x14ac:dyDescent="0.25">
      <c r="Q9" s="1" t="s">
        <v>4</v>
      </c>
      <c r="R9" s="26" t="s">
        <v>31</v>
      </c>
      <c r="S9" s="18" t="s">
        <v>37</v>
      </c>
    </row>
    <row r="10" spans="17:20" x14ac:dyDescent="0.25">
      <c r="Q10" s="9" t="s">
        <v>5</v>
      </c>
      <c r="R10" s="27"/>
      <c r="S10" s="18" t="s">
        <v>37</v>
      </c>
    </row>
    <row r="11" spans="17:20" ht="16.5" thickBot="1" x14ac:dyDescent="0.3">
      <c r="Q11" s="2" t="s">
        <v>6</v>
      </c>
      <c r="R11" s="17" t="s">
        <v>12</v>
      </c>
      <c r="S11" s="20" t="s">
        <v>38</v>
      </c>
    </row>
    <row r="13" spans="17:20" x14ac:dyDescent="0.25">
      <c r="R13" t="s">
        <v>48</v>
      </c>
    </row>
    <row r="14" spans="17:20" x14ac:dyDescent="0.25">
      <c r="R14" t="s">
        <v>49</v>
      </c>
    </row>
    <row r="15" spans="17:20" x14ac:dyDescent="0.25">
      <c r="R15" t="s">
        <v>52</v>
      </c>
    </row>
  </sheetData>
  <mergeCells count="5">
    <mergeCell ref="R6:R7"/>
    <mergeCell ref="Q1:R1"/>
    <mergeCell ref="Q2:R2"/>
    <mergeCell ref="S1:S2"/>
    <mergeCell ref="Q6:Q7"/>
  </mergeCells>
  <pageMargins left="0.7" right="0.7" top="0.75" bottom="0.75" header="0.3" footer="0.3"/>
  <pageSetup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B92E55-A1A0-824A-A494-BDE0D38B5030}">
  <sheetPr codeName="Sheet2"/>
  <dimension ref="A1:V30"/>
  <sheetViews>
    <sheetView workbookViewId="0">
      <selection activeCell="W1" sqref="W1"/>
    </sheetView>
  </sheetViews>
  <sheetFormatPr defaultColWidth="11" defaultRowHeight="15.75" x14ac:dyDescent="0.25"/>
  <cols>
    <col min="1" max="2" width="6.375" bestFit="1" customWidth="1"/>
    <col min="3" max="3" width="7.5" bestFit="1" customWidth="1"/>
    <col min="4" max="4" width="6.875" bestFit="1" customWidth="1"/>
    <col min="5" max="6" width="7.125" bestFit="1" customWidth="1"/>
    <col min="7" max="7" width="8.25" bestFit="1" customWidth="1"/>
    <col min="8" max="8" width="6.875" bestFit="1" customWidth="1"/>
    <col min="9" max="9" width="8" bestFit="1" customWidth="1"/>
    <col min="10" max="10" width="11.875" bestFit="1" customWidth="1"/>
    <col min="11" max="11" width="13.625" bestFit="1" customWidth="1"/>
    <col min="12" max="12" width="14.5" bestFit="1" customWidth="1"/>
    <col min="13" max="13" width="8.25" bestFit="1" customWidth="1"/>
    <col min="14" max="14" width="9.375" bestFit="1" customWidth="1"/>
    <col min="15" max="15" width="11.75" bestFit="1" customWidth="1"/>
    <col min="16" max="16" width="11.125" bestFit="1" customWidth="1"/>
    <col min="17" max="17" width="13" bestFit="1" customWidth="1"/>
    <col min="18" max="18" width="11.625" bestFit="1" customWidth="1"/>
    <col min="19" max="19" width="12.25" bestFit="1" customWidth="1"/>
    <col min="20" max="20" width="13.5" bestFit="1" customWidth="1"/>
    <col min="21" max="21" width="17.5" bestFit="1" customWidth="1"/>
    <col min="22" max="22" width="20" bestFit="1" customWidth="1"/>
  </cols>
  <sheetData>
    <row r="1" spans="1:22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10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8" t="s">
        <v>25</v>
      </c>
      <c r="N1" s="8" t="s">
        <v>26</v>
      </c>
      <c r="O1" s="8" t="s">
        <v>42</v>
      </c>
      <c r="P1" s="8" t="s">
        <v>43</v>
      </c>
      <c r="Q1" s="8" t="s">
        <v>44</v>
      </c>
      <c r="R1" s="8" t="s">
        <v>45</v>
      </c>
      <c r="S1" s="8" t="s">
        <v>46</v>
      </c>
      <c r="T1" s="8" t="s">
        <v>47</v>
      </c>
      <c r="U1" s="8" t="s">
        <v>50</v>
      </c>
      <c r="V1" s="8" t="s">
        <v>51</v>
      </c>
    </row>
    <row r="2" spans="1:22" x14ac:dyDescent="0.25">
      <c r="A2" s="3">
        <v>10.007999999999999</v>
      </c>
      <c r="B2" s="4">
        <v>1.04E-2</v>
      </c>
      <c r="C2" s="3">
        <v>10.003</v>
      </c>
      <c r="D2" s="4">
        <v>0.01</v>
      </c>
      <c r="E2" s="6">
        <v>22</v>
      </c>
      <c r="F2" s="11">
        <v>22</v>
      </c>
      <c r="G2" s="5">
        <v>23.1</v>
      </c>
      <c r="H2" s="3">
        <f>A2*B2</f>
        <v>0.10408319999999999</v>
      </c>
      <c r="I2" s="3">
        <f>C2*D2</f>
        <v>0.10003000000000001</v>
      </c>
      <c r="J2" s="7">
        <f>I2/H2</f>
        <v>0.96105807661563081</v>
      </c>
      <c r="K2" s="3">
        <f>H2-I2</f>
        <v>4.053199999999979E-3</v>
      </c>
      <c r="L2" s="3">
        <f>(A2-C2)</f>
        <v>4.9999999999990052E-3</v>
      </c>
      <c r="M2" s="6">
        <f>E2-$E$2</f>
        <v>0</v>
      </c>
      <c r="N2" s="5">
        <f>G2-$G$2</f>
        <v>0</v>
      </c>
      <c r="O2" s="3">
        <f>(A2*0.0045%)+'Test Circuit'!$T$3</f>
        <v>1.15036E-3</v>
      </c>
      <c r="P2" s="4">
        <f>(B2*0.75%)+0.0015</f>
        <v>1.578E-3</v>
      </c>
      <c r="Q2" s="3">
        <f>(C2*0.015%)+IF(C2&lt;20,'Test Circuit'!$T$6,'Test Circuit'!T7)</f>
        <v>7.5004499999999988E-3</v>
      </c>
      <c r="R2" s="4">
        <f>(D2*0.03%)+'Test Circuit'!$T$8</f>
        <v>1.503E-3</v>
      </c>
      <c r="S2" s="4">
        <f>SQRT(POWER(O2/A2,2) + POWER(P2/B2,2))*H2</f>
        <v>1.5792628531582271E-2</v>
      </c>
      <c r="T2" s="4">
        <f>SQRT(POWER(Q2/C2,2)+POWER(R2/D2,2))*I2</f>
        <v>1.5034696090912554E-2</v>
      </c>
      <c r="U2" s="34">
        <f>SQRT(POWER(T2/I2,2)+POWER(S2/H2,2))*J2</f>
        <v>0.20525485386943274</v>
      </c>
      <c r="V2" s="3">
        <f>SQRT(POWER(O2,2)+POWER(Q2,2))</f>
        <v>7.5881538157907677E-3</v>
      </c>
    </row>
    <row r="3" spans="1:22" x14ac:dyDescent="0.25">
      <c r="A3" s="3">
        <v>10.007999999999999</v>
      </c>
      <c r="B3" s="4">
        <v>2.0299999999999999E-2</v>
      </c>
      <c r="C3" s="3">
        <v>10.002000000000001</v>
      </c>
      <c r="D3" s="4">
        <v>1.9800000000000002E-2</v>
      </c>
      <c r="E3" s="6">
        <v>22</v>
      </c>
      <c r="F3" s="11">
        <v>22</v>
      </c>
      <c r="G3" s="5">
        <v>23.1</v>
      </c>
      <c r="H3" s="3">
        <f t="shared" ref="H3:H30" si="0">A3*B3</f>
        <v>0.20316239999999997</v>
      </c>
      <c r="I3" s="3">
        <f t="shared" ref="I3:I30" si="1">C3*D3</f>
        <v>0.19803960000000004</v>
      </c>
      <c r="J3" s="7">
        <f t="shared" ref="J3:J30" si="2">I3/H3</f>
        <v>0.97478470425629971</v>
      </c>
      <c r="K3" s="3">
        <f t="shared" ref="K3:K30" si="3">H3-I3</f>
        <v>5.1227999999999274E-3</v>
      </c>
      <c r="L3" s="3">
        <f t="shared" ref="L3:L30" si="4">(A3-C3)</f>
        <v>5.999999999998451E-3</v>
      </c>
      <c r="M3" s="6">
        <f t="shared" ref="M3:M30" si="5">E3-$E$2</f>
        <v>0</v>
      </c>
      <c r="N3" s="5">
        <f t="shared" ref="N3:N30" si="6">G3-$G$2</f>
        <v>0</v>
      </c>
      <c r="O3" s="3">
        <f>(A3*0.0045%)+'Test Circuit'!$T$3</f>
        <v>1.15036E-3</v>
      </c>
      <c r="P3" s="4">
        <f t="shared" ref="P3:P30" si="7">(B3*0.75%)+0.0015</f>
        <v>1.6522500000000001E-3</v>
      </c>
      <c r="Q3" s="3">
        <f>(C3*0.015%)+IF(C3&lt;20,'Test Circuit'!$T$6,'Test Circuit'!T8)</f>
        <v>7.5002999999999997E-3</v>
      </c>
      <c r="R3" s="4">
        <f>(D3*0.03%)+'Test Circuit'!$T$8</f>
        <v>1.5059400000000001E-3</v>
      </c>
      <c r="S3" s="4">
        <f t="shared" ref="S3:S30" si="8">SQRT(POWER(O3/A3,2) + POWER(P3/B3,2))*H3</f>
        <v>1.6535734489456853E-2</v>
      </c>
      <c r="T3" s="4">
        <f t="shared" ref="T3:T30" si="9">SQRT(POWER(Q3/C3,2)+POWER(R3/D3,2))*I3</f>
        <v>1.5063143949952165E-2</v>
      </c>
      <c r="U3" s="34">
        <f t="shared" ref="U3:U30" si="10">SQRT(POWER(T3/I3,2)+POWER(S3/H3,2))*J3</f>
        <v>0.10859087203565311</v>
      </c>
      <c r="V3" s="3">
        <f t="shared" ref="V3:V30" si="11">SQRT(POWER(O3,2)+POWER(Q3,2))</f>
        <v>7.588005549523537E-3</v>
      </c>
    </row>
    <row r="4" spans="1:22" x14ac:dyDescent="0.25">
      <c r="A4" s="3">
        <v>10.007999999999999</v>
      </c>
      <c r="B4" s="4">
        <v>3.0599999999999999E-2</v>
      </c>
      <c r="C4" s="3">
        <v>10</v>
      </c>
      <c r="D4" s="4">
        <v>3.0200000000000001E-2</v>
      </c>
      <c r="E4" s="6">
        <v>22</v>
      </c>
      <c r="F4" s="11">
        <v>22</v>
      </c>
      <c r="G4" s="5">
        <v>23.1</v>
      </c>
      <c r="H4" s="3">
        <f t="shared" si="0"/>
        <v>0.30624479999999998</v>
      </c>
      <c r="I4" s="3">
        <f t="shared" si="1"/>
        <v>0.30199999999999999</v>
      </c>
      <c r="J4" s="7">
        <f t="shared" si="2"/>
        <v>0.98613919322058696</v>
      </c>
      <c r="K4" s="3">
        <f t="shared" si="3"/>
        <v>4.244799999999993E-3</v>
      </c>
      <c r="L4" s="3">
        <f t="shared" si="4"/>
        <v>7.9999999999991189E-3</v>
      </c>
      <c r="M4" s="6">
        <f t="shared" si="5"/>
        <v>0</v>
      </c>
      <c r="N4" s="5">
        <f t="shared" si="6"/>
        <v>0</v>
      </c>
      <c r="O4" s="3">
        <f>(A4*0.0045%)+'Test Circuit'!$T$3</f>
        <v>1.15036E-3</v>
      </c>
      <c r="P4" s="4">
        <f t="shared" si="7"/>
        <v>1.7295000000000001E-3</v>
      </c>
      <c r="Q4" s="3">
        <f>(C4*0.015%)+IF(C4&lt;20,'Test Circuit'!$T$6,'Test Circuit'!T9)</f>
        <v>7.4999999999999989E-3</v>
      </c>
      <c r="R4" s="4">
        <f>(D4*0.03%)+'Test Circuit'!$T$8</f>
        <v>1.50906E-3</v>
      </c>
      <c r="S4" s="4">
        <f t="shared" si="8"/>
        <v>1.7308871794152948E-2</v>
      </c>
      <c r="T4" s="4">
        <f t="shared" si="9"/>
        <v>1.5092299712436138E-2</v>
      </c>
      <c r="U4" s="34">
        <f t="shared" si="10"/>
        <v>7.4399154734251211E-2</v>
      </c>
      <c r="V4" s="3">
        <f t="shared" si="11"/>
        <v>7.5877090171935285E-3</v>
      </c>
    </row>
    <row r="5" spans="1:22" x14ac:dyDescent="0.25">
      <c r="A5" s="3">
        <v>10.007999999999999</v>
      </c>
      <c r="B5" s="4">
        <v>4.0399999999999998E-2</v>
      </c>
      <c r="C5" s="3">
        <v>9.9990000000000006</v>
      </c>
      <c r="D5" s="4">
        <v>0.04</v>
      </c>
      <c r="E5" s="6">
        <v>22</v>
      </c>
      <c r="F5" s="11">
        <v>22</v>
      </c>
      <c r="G5" s="5">
        <v>23.1</v>
      </c>
      <c r="H5" s="3">
        <f t="shared" si="0"/>
        <v>0.40432319999999994</v>
      </c>
      <c r="I5" s="3">
        <f t="shared" si="1"/>
        <v>0.39996000000000004</v>
      </c>
      <c r="J5" s="7">
        <f t="shared" si="2"/>
        <v>0.98920863309352547</v>
      </c>
      <c r="K5" s="3">
        <f t="shared" si="3"/>
        <v>4.3631999999999005E-3</v>
      </c>
      <c r="L5" s="3">
        <f t="shared" si="4"/>
        <v>8.9999999999985647E-3</v>
      </c>
      <c r="M5" s="6">
        <f t="shared" si="5"/>
        <v>0</v>
      </c>
      <c r="N5" s="5">
        <f t="shared" si="6"/>
        <v>0</v>
      </c>
      <c r="O5" s="3">
        <f>(A5*0.0045%)+'Test Circuit'!$T$3</f>
        <v>1.15036E-3</v>
      </c>
      <c r="P5" s="4">
        <f t="shared" si="7"/>
        <v>1.8029999999999999E-3</v>
      </c>
      <c r="Q5" s="3">
        <f>(C5*0.015%)+IF(C5&lt;20,'Test Circuit'!$T$6,'Test Circuit'!T10)</f>
        <v>7.4998499999999989E-3</v>
      </c>
      <c r="R5" s="4">
        <f>(D5*0.03%)+'Test Circuit'!$T$8</f>
        <v>1.5120000000000001E-3</v>
      </c>
      <c r="S5" s="4">
        <f t="shared" si="8"/>
        <v>1.8044483848949959E-2</v>
      </c>
      <c r="T5" s="4">
        <f t="shared" si="9"/>
        <v>1.5121464076146202E-2</v>
      </c>
      <c r="U5" s="34">
        <f t="shared" si="10"/>
        <v>5.7859300995738737E-2</v>
      </c>
      <c r="V5" s="3">
        <f t="shared" si="11"/>
        <v>7.5875607511307602E-3</v>
      </c>
    </row>
    <row r="6" spans="1:22" x14ac:dyDescent="0.25">
      <c r="A6" s="3">
        <v>10.007999999999999</v>
      </c>
      <c r="B6" s="4">
        <v>5.0299999999999997E-2</v>
      </c>
      <c r="C6" s="3">
        <v>9.9979999999999993</v>
      </c>
      <c r="D6" s="4">
        <v>4.9799999999999997E-2</v>
      </c>
      <c r="E6" s="6">
        <v>22</v>
      </c>
      <c r="F6" s="11">
        <v>22</v>
      </c>
      <c r="G6" s="5">
        <v>23.1</v>
      </c>
      <c r="H6" s="3">
        <f t="shared" si="0"/>
        <v>0.50340239999999992</v>
      </c>
      <c r="I6" s="3">
        <f t="shared" si="1"/>
        <v>0.49790039999999991</v>
      </c>
      <c r="J6" s="7">
        <f t="shared" si="2"/>
        <v>0.98907037391955221</v>
      </c>
      <c r="K6" s="3">
        <f t="shared" si="3"/>
        <v>5.5020000000000069E-3</v>
      </c>
      <c r="L6" s="3">
        <f t="shared" si="4"/>
        <v>9.9999999999997868E-3</v>
      </c>
      <c r="M6" s="6">
        <f t="shared" si="5"/>
        <v>0</v>
      </c>
      <c r="N6" s="5">
        <f t="shared" si="6"/>
        <v>0</v>
      </c>
      <c r="O6" s="3">
        <f>(A6*0.0045%)+'Test Circuit'!$T$3</f>
        <v>1.15036E-3</v>
      </c>
      <c r="P6" s="4">
        <f t="shared" si="7"/>
        <v>1.87725E-3</v>
      </c>
      <c r="Q6" s="3">
        <f>(C6*0.015%)+IF(C6&lt;20,'Test Circuit'!$T$6,'Test Circuit'!T11)</f>
        <v>7.4996999999999989E-3</v>
      </c>
      <c r="R6" s="4">
        <f>(D6*0.03%)+'Test Circuit'!$T$8</f>
        <v>1.51494E-3</v>
      </c>
      <c r="S6" s="4">
        <f t="shared" si="8"/>
        <v>1.8787607105206116E-2</v>
      </c>
      <c r="T6" s="4">
        <f t="shared" si="9"/>
        <v>1.5150974189868847E-2</v>
      </c>
      <c r="U6" s="34">
        <f t="shared" si="10"/>
        <v>4.7628068899783278E-2</v>
      </c>
      <c r="V6" s="3">
        <f t="shared" si="11"/>
        <v>7.5874124851361543E-3</v>
      </c>
    </row>
    <row r="7" spans="1:22" x14ac:dyDescent="0.25">
      <c r="A7" s="3">
        <v>10.007999999999999</v>
      </c>
      <c r="B7" s="4">
        <v>6.0499999999999998E-2</v>
      </c>
      <c r="C7" s="3">
        <v>9.9960000000000004</v>
      </c>
      <c r="D7" s="4">
        <v>6.0100000000000001E-2</v>
      </c>
      <c r="E7" s="6">
        <v>22</v>
      </c>
      <c r="F7" s="11">
        <v>22</v>
      </c>
      <c r="G7" s="5">
        <v>23.1</v>
      </c>
      <c r="H7" s="3">
        <f t="shared" si="0"/>
        <v>0.60548399999999991</v>
      </c>
      <c r="I7" s="3">
        <f t="shared" si="1"/>
        <v>0.60075960000000006</v>
      </c>
      <c r="J7" s="7">
        <f t="shared" si="2"/>
        <v>0.99219731652694398</v>
      </c>
      <c r="K7" s="3">
        <f t="shared" si="3"/>
        <v>4.7243999999998509E-3</v>
      </c>
      <c r="L7" s="3">
        <f t="shared" si="4"/>
        <v>1.1999999999998678E-2</v>
      </c>
      <c r="M7" s="6">
        <f t="shared" si="5"/>
        <v>0</v>
      </c>
      <c r="N7" s="5">
        <f t="shared" si="6"/>
        <v>0</v>
      </c>
      <c r="O7" s="3">
        <f>(A7*0.0045%)+'Test Circuit'!$T$3</f>
        <v>1.15036E-3</v>
      </c>
      <c r="P7" s="4">
        <f t="shared" si="7"/>
        <v>1.9537499999999998E-3</v>
      </c>
      <c r="Q7" s="3">
        <f>(C7*0.015%)+IF(C7&lt;20,'Test Circuit'!$T$6,'Test Circuit'!T12)</f>
        <v>7.4993999999999989E-3</v>
      </c>
      <c r="R7" s="4">
        <f>(D7*0.03%)+'Test Circuit'!$T$8</f>
        <v>1.5180300000000001E-3</v>
      </c>
      <c r="S7" s="4">
        <f t="shared" si="8"/>
        <v>1.9553253859874227E-2</v>
      </c>
      <c r="T7" s="4">
        <f t="shared" si="9"/>
        <v>1.5180920091018188E-2</v>
      </c>
      <c r="U7" s="34">
        <f t="shared" si="10"/>
        <v>4.0685243192524097E-2</v>
      </c>
      <c r="V7" s="3">
        <f t="shared" si="11"/>
        <v>7.587115953351444E-3</v>
      </c>
    </row>
    <row r="8" spans="1:22" x14ac:dyDescent="0.25">
      <c r="A8" s="3">
        <v>10.007999999999999</v>
      </c>
      <c r="B8" s="4">
        <v>7.0400000000000004E-2</v>
      </c>
      <c r="C8" s="3">
        <v>9.9949999999999992</v>
      </c>
      <c r="D8" s="4">
        <v>7.0000000000000007E-2</v>
      </c>
      <c r="E8" s="6">
        <v>22</v>
      </c>
      <c r="F8" s="11">
        <v>22</v>
      </c>
      <c r="G8" s="5">
        <v>23.1</v>
      </c>
      <c r="H8" s="3">
        <f t="shared" si="0"/>
        <v>0.70456319999999995</v>
      </c>
      <c r="I8" s="3">
        <f t="shared" si="1"/>
        <v>0.69964999999999999</v>
      </c>
      <c r="J8" s="7">
        <f t="shared" si="2"/>
        <v>0.99302660144611588</v>
      </c>
      <c r="K8" s="3">
        <f t="shared" si="3"/>
        <v>4.9131999999999509E-3</v>
      </c>
      <c r="L8" s="3">
        <f t="shared" si="4"/>
        <v>1.2999999999999901E-2</v>
      </c>
      <c r="M8" s="6">
        <f t="shared" si="5"/>
        <v>0</v>
      </c>
      <c r="N8" s="5">
        <f t="shared" si="6"/>
        <v>0</v>
      </c>
      <c r="O8" s="3">
        <f>(A8*0.0045%)+'Test Circuit'!$T$3</f>
        <v>1.15036E-3</v>
      </c>
      <c r="P8" s="4">
        <f t="shared" si="7"/>
        <v>2.0280000000000003E-3</v>
      </c>
      <c r="Q8" s="3">
        <f>(C8*0.015%)+IF(C8&lt;20,'Test Circuit'!$T$6,'Test Circuit'!T13)</f>
        <v>7.499249999999999E-3</v>
      </c>
      <c r="R8" s="4">
        <f>(D8*0.03%)+'Test Circuit'!$T$8</f>
        <v>1.521E-3</v>
      </c>
      <c r="S8" s="4">
        <f t="shared" si="8"/>
        <v>2.0296385571921882E-2</v>
      </c>
      <c r="T8" s="4">
        <f t="shared" si="9"/>
        <v>1.5211455670440657E-2</v>
      </c>
      <c r="U8" s="34">
        <f t="shared" si="10"/>
        <v>3.5839040656238275E-2</v>
      </c>
      <c r="V8" s="3">
        <f t="shared" si="11"/>
        <v>7.5869676875613482E-3</v>
      </c>
    </row>
    <row r="9" spans="1:22" x14ac:dyDescent="0.25">
      <c r="A9" s="3">
        <v>10.007999999999999</v>
      </c>
      <c r="B9" s="4">
        <v>8.0199999999999994E-2</v>
      </c>
      <c r="C9" s="3">
        <v>9.9930000000000003</v>
      </c>
      <c r="D9" s="4">
        <v>7.9799999999999996E-2</v>
      </c>
      <c r="E9" s="6">
        <v>22</v>
      </c>
      <c r="F9" s="11">
        <v>22</v>
      </c>
      <c r="G9" s="5">
        <v>23.1</v>
      </c>
      <c r="H9" s="3">
        <f t="shared" si="0"/>
        <v>0.80264159999999984</v>
      </c>
      <c r="I9" s="3">
        <f t="shared" si="1"/>
        <v>0.79744139999999997</v>
      </c>
      <c r="J9" s="7">
        <f t="shared" si="2"/>
        <v>0.99352114318520257</v>
      </c>
      <c r="K9" s="3">
        <f t="shared" si="3"/>
        <v>5.2001999999998771E-3</v>
      </c>
      <c r="L9" s="3">
        <f t="shared" si="4"/>
        <v>1.4999999999998792E-2</v>
      </c>
      <c r="M9" s="6">
        <f t="shared" si="5"/>
        <v>0</v>
      </c>
      <c r="N9" s="5">
        <f t="shared" si="6"/>
        <v>0</v>
      </c>
      <c r="O9" s="3">
        <f>(A9*0.0045%)+'Test Circuit'!$T$3</f>
        <v>1.15036E-3</v>
      </c>
      <c r="P9" s="4">
        <f t="shared" si="7"/>
        <v>2.1015000000000001E-3</v>
      </c>
      <c r="Q9" s="3">
        <f>(C9*0.015%)+IF(C9&lt;20,'Test Circuit'!$T$6,'Test Circuit'!T14)</f>
        <v>7.498949999999999E-3</v>
      </c>
      <c r="R9" s="4">
        <f>(D9*0.03%)+'Test Circuit'!$T$8</f>
        <v>1.5239400000000001E-3</v>
      </c>
      <c r="S9" s="4">
        <f t="shared" si="8"/>
        <v>2.1032014352001728E-2</v>
      </c>
      <c r="T9" s="4">
        <f t="shared" si="9"/>
        <v>1.5240485329553972E-2</v>
      </c>
      <c r="U9" s="34">
        <f t="shared" si="10"/>
        <v>3.2222593415568053E-2</v>
      </c>
      <c r="V9" s="3">
        <f t="shared" si="11"/>
        <v>7.5866711561856943E-3</v>
      </c>
    </row>
    <row r="10" spans="1:22" x14ac:dyDescent="0.25">
      <c r="A10" s="3">
        <v>10.007999999999999</v>
      </c>
      <c r="B10" s="4">
        <v>9.06E-2</v>
      </c>
      <c r="C10" s="3">
        <v>9.9920000000000009</v>
      </c>
      <c r="D10" s="4">
        <v>9.01E-2</v>
      </c>
      <c r="E10" s="6">
        <v>22</v>
      </c>
      <c r="F10" s="11">
        <v>22</v>
      </c>
      <c r="G10" s="5">
        <v>23.1</v>
      </c>
      <c r="H10" s="3">
        <f t="shared" si="0"/>
        <v>0.90672479999999989</v>
      </c>
      <c r="I10" s="3">
        <f t="shared" si="1"/>
        <v>0.90027920000000006</v>
      </c>
      <c r="J10" s="7">
        <f t="shared" si="2"/>
        <v>0.9928913381436133</v>
      </c>
      <c r="K10" s="3">
        <f t="shared" si="3"/>
        <v>6.4455999999998292E-3</v>
      </c>
      <c r="L10" s="3">
        <f t="shared" si="4"/>
        <v>1.5999999999998238E-2</v>
      </c>
      <c r="M10" s="6">
        <f t="shared" si="5"/>
        <v>0</v>
      </c>
      <c r="N10" s="5">
        <f t="shared" si="6"/>
        <v>0</v>
      </c>
      <c r="O10" s="3">
        <f>(A10*0.0045%)+'Test Circuit'!$T$3</f>
        <v>1.15036E-3</v>
      </c>
      <c r="P10" s="4">
        <f t="shared" si="7"/>
        <v>2.1795E-3</v>
      </c>
      <c r="Q10" s="3">
        <f>(C10*0.015%)+IF(C10&lt;20,'Test Circuit'!$T$6,'Test Circuit'!T15)</f>
        <v>7.498799999999999E-3</v>
      </c>
      <c r="R10" s="4">
        <f>(D10*0.03%)+'Test Circuit'!$T$8</f>
        <v>1.52703E-3</v>
      </c>
      <c r="S10" s="4">
        <f t="shared" si="8"/>
        <v>2.1812684993090185E-2</v>
      </c>
      <c r="T10" s="4">
        <f t="shared" si="9"/>
        <v>1.527303545393599E-2</v>
      </c>
      <c r="U10" s="34">
        <f t="shared" si="10"/>
        <v>2.9227490053683414E-2</v>
      </c>
      <c r="V10" s="3">
        <f t="shared" si="11"/>
        <v>7.5865228906001458E-3</v>
      </c>
    </row>
    <row r="11" spans="1:22" x14ac:dyDescent="0.25">
      <c r="A11" s="3">
        <v>10.007999999999999</v>
      </c>
      <c r="B11" s="4">
        <v>0.1004</v>
      </c>
      <c r="C11" s="3">
        <v>9.99</v>
      </c>
      <c r="D11" s="4">
        <v>9.9900000000000003E-2</v>
      </c>
      <c r="E11" s="6">
        <v>22</v>
      </c>
      <c r="F11" s="11">
        <v>22</v>
      </c>
      <c r="G11" s="5">
        <v>23.1</v>
      </c>
      <c r="H11" s="3">
        <f t="shared" si="0"/>
        <v>1.0048032</v>
      </c>
      <c r="I11" s="3">
        <f t="shared" si="1"/>
        <v>0.99800100000000003</v>
      </c>
      <c r="J11" s="7">
        <f t="shared" si="2"/>
        <v>0.99323031614548996</v>
      </c>
      <c r="K11" s="3">
        <f t="shared" si="3"/>
        <v>6.8021999999999805E-3</v>
      </c>
      <c r="L11" s="3">
        <f t="shared" si="4"/>
        <v>1.7999999999998906E-2</v>
      </c>
      <c r="M11" s="6">
        <f t="shared" si="5"/>
        <v>0</v>
      </c>
      <c r="N11" s="5">
        <f t="shared" si="6"/>
        <v>0</v>
      </c>
      <c r="O11" s="3">
        <f>(A11*0.0045%)+'Test Circuit'!$T$3</f>
        <v>1.15036E-3</v>
      </c>
      <c r="P11" s="4">
        <f t="shared" si="7"/>
        <v>2.2529999999999998E-3</v>
      </c>
      <c r="Q11" s="3">
        <f>(C11*0.015%)+IF(C11&lt;20,'Test Circuit'!$T$6,'Test Circuit'!T16)</f>
        <v>7.4984999999999991E-3</v>
      </c>
      <c r="R11" s="4">
        <f>(D11*0.03%)+'Test Circuit'!$T$8</f>
        <v>1.5299700000000001E-3</v>
      </c>
      <c r="S11" s="4">
        <f t="shared" si="8"/>
        <v>2.2548319796912911E-2</v>
      </c>
      <c r="T11" s="4">
        <f t="shared" si="9"/>
        <v>1.5302746275272623E-2</v>
      </c>
      <c r="U11" s="34">
        <f t="shared" si="10"/>
        <v>2.6994871287031881E-2</v>
      </c>
      <c r="V11" s="3">
        <f t="shared" si="11"/>
        <v>7.5862263596336212E-3</v>
      </c>
    </row>
    <row r="12" spans="1:22" x14ac:dyDescent="0.25">
      <c r="A12" s="3">
        <v>10.007</v>
      </c>
      <c r="B12" s="4">
        <v>0.2006</v>
      </c>
      <c r="C12" s="3">
        <v>9.9760000000000009</v>
      </c>
      <c r="D12" s="4">
        <v>0.2001</v>
      </c>
      <c r="E12" s="6">
        <v>22</v>
      </c>
      <c r="F12" s="11">
        <v>22</v>
      </c>
      <c r="G12" s="5">
        <v>23.1</v>
      </c>
      <c r="H12" s="3">
        <f t="shared" si="0"/>
        <v>2.0074041999999999</v>
      </c>
      <c r="I12" s="3">
        <f t="shared" si="1"/>
        <v>1.9961976000000001</v>
      </c>
      <c r="J12" s="7">
        <f t="shared" si="2"/>
        <v>0.99441736746391196</v>
      </c>
      <c r="K12" s="3">
        <f t="shared" si="3"/>
        <v>1.1206599999999733E-2</v>
      </c>
      <c r="L12" s="3">
        <f t="shared" si="4"/>
        <v>3.0999999999998806E-2</v>
      </c>
      <c r="M12" s="6">
        <f t="shared" si="5"/>
        <v>0</v>
      </c>
      <c r="N12" s="5">
        <f t="shared" si="6"/>
        <v>0</v>
      </c>
      <c r="O12" s="3">
        <f>(A12*0.0045%)+'Test Circuit'!$T$3</f>
        <v>1.1503149999999998E-3</v>
      </c>
      <c r="P12" s="4">
        <f t="shared" si="7"/>
        <v>3.0045000000000002E-3</v>
      </c>
      <c r="Q12" s="3">
        <f>(C12*0.015%)+IF(C12&lt;20,'Test Circuit'!$T$6,'Test Circuit'!T17)</f>
        <v>7.4963999999999994E-3</v>
      </c>
      <c r="R12" s="4">
        <f>(D12*0.03%)+'Test Circuit'!$T$8</f>
        <v>1.56003E-3</v>
      </c>
      <c r="S12" s="4">
        <f t="shared" si="8"/>
        <v>3.0066916988497942E-2</v>
      </c>
      <c r="T12" s="4">
        <f t="shared" si="9"/>
        <v>1.56349825036666E-2</v>
      </c>
      <c r="U12" s="34">
        <f t="shared" si="10"/>
        <v>1.680791717157919E-2</v>
      </c>
      <c r="V12" s="3">
        <f t="shared" si="11"/>
        <v>7.5841438250619292E-3</v>
      </c>
    </row>
    <row r="13" spans="1:22" x14ac:dyDescent="0.25">
      <c r="A13" s="3">
        <v>10.007</v>
      </c>
      <c r="B13" s="4">
        <v>0.3009</v>
      </c>
      <c r="C13" s="3">
        <v>9.9610000000000003</v>
      </c>
      <c r="D13" s="4">
        <v>0.30009999999999998</v>
      </c>
      <c r="E13" s="6">
        <v>22</v>
      </c>
      <c r="F13" s="11">
        <v>22</v>
      </c>
      <c r="G13" s="5">
        <v>23.1</v>
      </c>
      <c r="H13" s="3">
        <f t="shared" si="0"/>
        <v>3.0111062999999998</v>
      </c>
      <c r="I13" s="3">
        <f t="shared" si="1"/>
        <v>2.9892960999999998</v>
      </c>
      <c r="J13" s="7">
        <f t="shared" si="2"/>
        <v>0.99275674857443597</v>
      </c>
      <c r="K13" s="3">
        <f t="shared" si="3"/>
        <v>2.1810200000000002E-2</v>
      </c>
      <c r="L13" s="3">
        <f t="shared" si="4"/>
        <v>4.5999999999999375E-2</v>
      </c>
      <c r="M13" s="6">
        <f t="shared" si="5"/>
        <v>0</v>
      </c>
      <c r="N13" s="5">
        <f t="shared" si="6"/>
        <v>0</v>
      </c>
      <c r="O13" s="3">
        <f>(A13*0.0045%)+'Test Circuit'!$T$3</f>
        <v>1.1503149999999998E-3</v>
      </c>
      <c r="P13" s="4">
        <f t="shared" si="7"/>
        <v>3.7567500000000001E-3</v>
      </c>
      <c r="Q13" s="3">
        <f>(C13*0.015%)+IF(C13&lt;20,'Test Circuit'!$T$6,'Test Circuit'!T18)</f>
        <v>7.4941499999999989E-3</v>
      </c>
      <c r="R13" s="4">
        <f>(D13*0.03%)+'Test Circuit'!$T$8</f>
        <v>1.5900300000000001E-3</v>
      </c>
      <c r="S13" s="4">
        <f t="shared" si="8"/>
        <v>3.759539064168816E-2</v>
      </c>
      <c r="T13" s="4">
        <f t="shared" si="9"/>
        <v>1.5997167528697197E-2</v>
      </c>
      <c r="U13" s="34">
        <f t="shared" si="10"/>
        <v>1.348571270276111E-2</v>
      </c>
      <c r="V13" s="3">
        <f t="shared" si="11"/>
        <v>7.5819198638422038E-3</v>
      </c>
    </row>
    <row r="14" spans="1:22" x14ac:dyDescent="0.25">
      <c r="A14" s="3">
        <v>10.007</v>
      </c>
      <c r="B14" s="4">
        <v>0.40060000000000001</v>
      </c>
      <c r="C14" s="3">
        <v>9.9469999999999992</v>
      </c>
      <c r="D14" s="4">
        <v>0.3997</v>
      </c>
      <c r="E14" s="6">
        <v>23</v>
      </c>
      <c r="F14" s="11">
        <v>23</v>
      </c>
      <c r="G14" s="5">
        <v>23.1</v>
      </c>
      <c r="H14" s="3">
        <f t="shared" si="0"/>
        <v>4.0088042000000002</v>
      </c>
      <c r="I14" s="3">
        <f t="shared" si="1"/>
        <v>3.9758158999999997</v>
      </c>
      <c r="J14" s="7">
        <f t="shared" si="2"/>
        <v>0.99177103735822258</v>
      </c>
      <c r="K14" s="3">
        <f t="shared" si="3"/>
        <v>3.2988300000000415E-2</v>
      </c>
      <c r="L14" s="3">
        <f t="shared" si="4"/>
        <v>6.0000000000000497E-2</v>
      </c>
      <c r="M14" s="6">
        <f t="shared" si="5"/>
        <v>1</v>
      </c>
      <c r="N14" s="5">
        <f t="shared" si="6"/>
        <v>0</v>
      </c>
      <c r="O14" s="3">
        <f>(A14*0.0045%)+'Test Circuit'!$T$3</f>
        <v>1.1503149999999998E-3</v>
      </c>
      <c r="P14" s="4">
        <f t="shared" si="7"/>
        <v>4.5044999999999998E-3</v>
      </c>
      <c r="Q14" s="3">
        <f>(C14*0.015%)+IF(C14&lt;20,'Test Circuit'!$T$6,'Test Circuit'!T19)</f>
        <v>7.4920499999999992E-3</v>
      </c>
      <c r="R14" s="4">
        <f>(D14*0.03%)+'Test Circuit'!$T$8</f>
        <v>1.61991E-3</v>
      </c>
      <c r="S14" s="4">
        <f t="shared" si="8"/>
        <v>4.5078886894316023E-2</v>
      </c>
      <c r="T14" s="4">
        <f t="shared" si="9"/>
        <v>1.63891464325308E-2</v>
      </c>
      <c r="U14" s="34">
        <f t="shared" si="10"/>
        <v>1.1878170738193396E-2</v>
      </c>
      <c r="V14" s="3">
        <f t="shared" si="11"/>
        <v>7.5798441805702702E-3</v>
      </c>
    </row>
    <row r="15" spans="1:22" x14ac:dyDescent="0.25">
      <c r="A15" s="3">
        <v>10.007</v>
      </c>
      <c r="B15" s="4">
        <v>0.50080000000000002</v>
      </c>
      <c r="C15" s="3">
        <v>9.9320000000000004</v>
      </c>
      <c r="D15" s="4">
        <v>0.49980000000000002</v>
      </c>
      <c r="E15" s="6">
        <v>23</v>
      </c>
      <c r="F15" s="11">
        <v>23</v>
      </c>
      <c r="G15" s="5">
        <v>23.1</v>
      </c>
      <c r="H15" s="3">
        <f t="shared" si="0"/>
        <v>5.0115056000000004</v>
      </c>
      <c r="I15" s="3">
        <f t="shared" si="1"/>
        <v>4.9640136000000004</v>
      </c>
      <c r="J15" s="7">
        <f t="shared" si="2"/>
        <v>0.9905234067781945</v>
      </c>
      <c r="K15" s="3">
        <f t="shared" si="3"/>
        <v>4.749200000000009E-2</v>
      </c>
      <c r="L15" s="3">
        <f t="shared" si="4"/>
        <v>7.4999999999999289E-2</v>
      </c>
      <c r="M15" s="6">
        <f t="shared" si="5"/>
        <v>1</v>
      </c>
      <c r="N15" s="5">
        <f t="shared" si="6"/>
        <v>0</v>
      </c>
      <c r="O15" s="3">
        <f>(A15*0.0045%)+'Test Circuit'!$T$3</f>
        <v>1.1503149999999998E-3</v>
      </c>
      <c r="P15" s="4">
        <f t="shared" si="7"/>
        <v>5.2560000000000003E-3</v>
      </c>
      <c r="Q15" s="3">
        <f>(C15*0.015%)+IF(C15&lt;20,'Test Circuit'!$T$6,'Test Circuit'!T20)</f>
        <v>7.4897999999999996E-3</v>
      </c>
      <c r="R15" s="4">
        <f>(D15*0.03%)+'Test Circuit'!$T$8</f>
        <v>1.6499399999999999E-3</v>
      </c>
      <c r="S15" s="4">
        <f t="shared" si="8"/>
        <v>5.2599946713543483E-2</v>
      </c>
      <c r="T15" s="4">
        <f t="shared" si="9"/>
        <v>1.6809328255246989E-2</v>
      </c>
      <c r="U15" s="34">
        <f t="shared" si="10"/>
        <v>1.0924049761872329E-2</v>
      </c>
      <c r="V15" s="3">
        <f t="shared" si="11"/>
        <v>7.5776202490772122E-3</v>
      </c>
    </row>
    <row r="16" spans="1:22" x14ac:dyDescent="0.25">
      <c r="A16" s="3">
        <v>10.007</v>
      </c>
      <c r="B16" s="4">
        <v>0.60099999999999998</v>
      </c>
      <c r="C16" s="3">
        <v>9.9169999999999998</v>
      </c>
      <c r="D16" s="4">
        <v>0.6</v>
      </c>
      <c r="E16" s="6">
        <v>23</v>
      </c>
      <c r="F16" s="11">
        <v>23</v>
      </c>
      <c r="G16" s="5">
        <v>23.1</v>
      </c>
      <c r="H16" s="3">
        <f t="shared" si="0"/>
        <v>6.0142069999999999</v>
      </c>
      <c r="I16" s="3">
        <f t="shared" si="1"/>
        <v>5.9501999999999997</v>
      </c>
      <c r="J16" s="7">
        <f t="shared" si="2"/>
        <v>0.98935736664867036</v>
      </c>
      <c r="K16" s="3">
        <f t="shared" si="3"/>
        <v>6.4007000000000147E-2</v>
      </c>
      <c r="L16" s="3">
        <f t="shared" si="4"/>
        <v>8.9999999999999858E-2</v>
      </c>
      <c r="M16" s="6">
        <f t="shared" si="5"/>
        <v>1</v>
      </c>
      <c r="N16" s="5">
        <f t="shared" si="6"/>
        <v>0</v>
      </c>
      <c r="O16" s="3">
        <f>(A16*0.0045%)+'Test Circuit'!$T$3</f>
        <v>1.1503149999999998E-3</v>
      </c>
      <c r="P16" s="4">
        <f t="shared" si="7"/>
        <v>6.007499999999999E-3</v>
      </c>
      <c r="Q16" s="3">
        <f>(C16*0.015%)+IF(C16&lt;20,'Test Circuit'!$T$6,'Test Circuit'!T21)</f>
        <v>7.4875499999999991E-3</v>
      </c>
      <c r="R16" s="4">
        <f>(D16*0.03%)+'Test Circuit'!$T$8</f>
        <v>1.6800000000000001E-3</v>
      </c>
      <c r="S16" s="4">
        <f t="shared" si="8"/>
        <v>6.0121027530608794E-2</v>
      </c>
      <c r="T16" s="4">
        <f t="shared" si="9"/>
        <v>1.7255639232277083E-2</v>
      </c>
      <c r="U16" s="34">
        <f t="shared" si="10"/>
        <v>1.0297879272854573E-2</v>
      </c>
      <c r="V16" s="3">
        <f t="shared" si="11"/>
        <v>7.5753963329798779E-3</v>
      </c>
    </row>
    <row r="17" spans="1:22" x14ac:dyDescent="0.25">
      <c r="A17" s="3">
        <v>10.007</v>
      </c>
      <c r="B17" s="4">
        <v>0.70120000000000005</v>
      </c>
      <c r="C17" s="3">
        <v>9.9009999999999998</v>
      </c>
      <c r="D17" s="4">
        <v>0.70020000000000004</v>
      </c>
      <c r="E17" s="6">
        <v>24</v>
      </c>
      <c r="F17" s="11">
        <v>24</v>
      </c>
      <c r="G17" s="5">
        <v>23.1</v>
      </c>
      <c r="H17" s="3">
        <f t="shared" si="0"/>
        <v>7.0169084000000002</v>
      </c>
      <c r="I17" s="3">
        <f t="shared" si="1"/>
        <v>6.9326802000000001</v>
      </c>
      <c r="J17" s="7">
        <f t="shared" si="2"/>
        <v>0.98799639453751453</v>
      </c>
      <c r="K17" s="3">
        <f t="shared" si="3"/>
        <v>8.4228200000000086E-2</v>
      </c>
      <c r="L17" s="3">
        <f t="shared" si="4"/>
        <v>0.10599999999999987</v>
      </c>
      <c r="M17" s="6">
        <f t="shared" si="5"/>
        <v>2</v>
      </c>
      <c r="N17" s="5">
        <f t="shared" si="6"/>
        <v>0</v>
      </c>
      <c r="O17" s="3">
        <f>(A17*0.0045%)+'Test Circuit'!$T$3</f>
        <v>1.1503149999999998E-3</v>
      </c>
      <c r="P17" s="4">
        <f t="shared" si="7"/>
        <v>6.7589999999999994E-3</v>
      </c>
      <c r="Q17" s="3">
        <f>(C17*0.015%)+IF(C17&lt;20,'Test Circuit'!$T$6,'Test Circuit'!T22)</f>
        <v>7.4851499999999994E-3</v>
      </c>
      <c r="R17" s="4">
        <f>(D17*0.03%)+'Test Circuit'!$T$8</f>
        <v>1.71006E-3</v>
      </c>
      <c r="S17" s="4">
        <f t="shared" si="8"/>
        <v>6.7642122341307107E-2</v>
      </c>
      <c r="T17" s="4">
        <f t="shared" si="9"/>
        <v>1.7723944472409141E-2</v>
      </c>
      <c r="U17" s="34">
        <f t="shared" si="10"/>
        <v>9.8534150413011196E-3</v>
      </c>
      <c r="V17" s="3">
        <f t="shared" si="11"/>
        <v>7.5730241727941811E-3</v>
      </c>
    </row>
    <row r="18" spans="1:22" x14ac:dyDescent="0.25">
      <c r="A18" s="3">
        <v>10.007</v>
      </c>
      <c r="B18" s="4">
        <v>0.80100000000000005</v>
      </c>
      <c r="C18" s="3">
        <v>9.8859999999999992</v>
      </c>
      <c r="D18" s="4">
        <v>0.79949999999999999</v>
      </c>
      <c r="E18" s="6">
        <v>25</v>
      </c>
      <c r="F18" s="11">
        <v>25</v>
      </c>
      <c r="G18" s="5">
        <v>23.1</v>
      </c>
      <c r="H18" s="3">
        <f t="shared" si="0"/>
        <v>8.015607000000001</v>
      </c>
      <c r="I18" s="3">
        <f t="shared" si="1"/>
        <v>7.9038569999999995</v>
      </c>
      <c r="J18" s="7">
        <f t="shared" si="2"/>
        <v>0.98605844822481925</v>
      </c>
      <c r="K18" s="3">
        <f t="shared" si="3"/>
        <v>0.11175000000000157</v>
      </c>
      <c r="L18" s="3">
        <f t="shared" si="4"/>
        <v>0.12100000000000044</v>
      </c>
      <c r="M18" s="6">
        <f t="shared" si="5"/>
        <v>3</v>
      </c>
      <c r="N18" s="5">
        <f t="shared" si="6"/>
        <v>0</v>
      </c>
      <c r="O18" s="3">
        <f>(A18*0.0045%)+'Test Circuit'!$T$3</f>
        <v>1.1503149999999998E-3</v>
      </c>
      <c r="P18" s="4">
        <f t="shared" si="7"/>
        <v>7.5075000000000003E-3</v>
      </c>
      <c r="Q18" s="3">
        <f>(C18*0.015%)+IF(C18&lt;20,'Test Circuit'!$T$6,'Test Circuit'!T23)</f>
        <v>7.4828999999999989E-3</v>
      </c>
      <c r="R18" s="4">
        <f>(D18*0.03%)+'Test Circuit'!$T$8</f>
        <v>1.73985E-3</v>
      </c>
      <c r="S18" s="4">
        <f t="shared" si="8"/>
        <v>7.5133202559629672E-2</v>
      </c>
      <c r="T18" s="4">
        <f t="shared" si="9"/>
        <v>1.8210893727975033E-2</v>
      </c>
      <c r="U18" s="34">
        <f t="shared" si="10"/>
        <v>9.5178194005722527E-3</v>
      </c>
      <c r="V18" s="3">
        <f t="shared" si="11"/>
        <v>7.5708002885576759E-3</v>
      </c>
    </row>
    <row r="19" spans="1:22" x14ac:dyDescent="0.25">
      <c r="A19" s="3">
        <v>10.007</v>
      </c>
      <c r="B19" s="4">
        <v>0.9012</v>
      </c>
      <c r="C19" s="3">
        <v>9.8699999999999992</v>
      </c>
      <c r="D19" s="4">
        <v>0.89970000000000006</v>
      </c>
      <c r="E19" s="6">
        <v>26</v>
      </c>
      <c r="F19" s="11">
        <v>26</v>
      </c>
      <c r="G19" s="5">
        <v>23.1</v>
      </c>
      <c r="H19" s="3">
        <f t="shared" si="0"/>
        <v>9.0183084000000004</v>
      </c>
      <c r="I19" s="3">
        <f t="shared" si="1"/>
        <v>8.880039</v>
      </c>
      <c r="J19" s="7">
        <f t="shared" si="2"/>
        <v>0.98466792286677618</v>
      </c>
      <c r="K19" s="3">
        <f t="shared" si="3"/>
        <v>0.13826940000000043</v>
      </c>
      <c r="L19" s="3">
        <f t="shared" si="4"/>
        <v>0.13700000000000045</v>
      </c>
      <c r="M19" s="6">
        <f t="shared" si="5"/>
        <v>4</v>
      </c>
      <c r="N19" s="5">
        <f t="shared" si="6"/>
        <v>0</v>
      </c>
      <c r="O19" s="3">
        <f>(A19*0.0045%)+'Test Circuit'!$T$3</f>
        <v>1.1503149999999998E-3</v>
      </c>
      <c r="P19" s="4">
        <f t="shared" si="7"/>
        <v>8.258999999999999E-3</v>
      </c>
      <c r="Q19" s="3">
        <f>(C19*0.015%)+IF(C19&lt;20,'Test Circuit'!$T$6,'Test Circuit'!T24)</f>
        <v>7.4804999999999993E-3</v>
      </c>
      <c r="R19" s="4">
        <f>(D19*0.03%)+'Test Circuit'!$T$8</f>
        <v>1.76991E-3</v>
      </c>
      <c r="S19" s="4">
        <f t="shared" si="8"/>
        <v>8.2654314259322959E-2</v>
      </c>
      <c r="T19" s="4">
        <f t="shared" si="9"/>
        <v>1.8720631414514605E-2</v>
      </c>
      <c r="U19" s="34">
        <f t="shared" si="10"/>
        <v>9.260313158675362E-3</v>
      </c>
      <c r="V19" s="3">
        <f t="shared" si="11"/>
        <v>7.5684281623878144E-3</v>
      </c>
    </row>
    <row r="20" spans="1:22" x14ac:dyDescent="0.25">
      <c r="A20" s="3">
        <v>10.007</v>
      </c>
      <c r="B20" s="4">
        <v>1.0015000000000001</v>
      </c>
      <c r="C20" s="3">
        <v>9.8539999999999992</v>
      </c>
      <c r="D20" s="4">
        <v>0.99980000000000002</v>
      </c>
      <c r="E20" s="6">
        <v>27</v>
      </c>
      <c r="F20" s="11">
        <v>27</v>
      </c>
      <c r="G20" s="5">
        <v>23.2</v>
      </c>
      <c r="H20" s="3">
        <f t="shared" si="0"/>
        <v>10.0220105</v>
      </c>
      <c r="I20" s="3">
        <f t="shared" si="1"/>
        <v>9.8520291999999987</v>
      </c>
      <c r="J20" s="7">
        <f t="shared" si="2"/>
        <v>0.98303920156539437</v>
      </c>
      <c r="K20" s="3">
        <f t="shared" si="3"/>
        <v>0.16998130000000167</v>
      </c>
      <c r="L20" s="3">
        <f t="shared" si="4"/>
        <v>0.15300000000000047</v>
      </c>
      <c r="M20" s="6">
        <f t="shared" si="5"/>
        <v>5</v>
      </c>
      <c r="N20" s="5">
        <f t="shared" si="6"/>
        <v>9.9999999999997868E-2</v>
      </c>
      <c r="O20" s="3">
        <f>(A20*0.0045%)+'Test Circuit'!$T$3</f>
        <v>1.1503149999999998E-3</v>
      </c>
      <c r="P20" s="4">
        <f t="shared" si="7"/>
        <v>9.0112500000000002E-3</v>
      </c>
      <c r="Q20" s="3">
        <f>(C20*0.015%)+IF(C20&lt;20,'Test Circuit'!$T$6,'Test Circuit'!T25)</f>
        <v>7.4780999999999988E-3</v>
      </c>
      <c r="R20" s="4">
        <f>(D20*0.03%)+'Test Circuit'!$T$8</f>
        <v>1.7999400000000001E-3</v>
      </c>
      <c r="S20" s="4">
        <f t="shared" si="8"/>
        <v>9.0182937411395769E-2</v>
      </c>
      <c r="T20" s="4">
        <f t="shared" si="9"/>
        <v>1.9248036350764299E-2</v>
      </c>
      <c r="U20" s="34">
        <f t="shared" si="10"/>
        <v>9.051958921462093E-3</v>
      </c>
      <c r="V20" s="3">
        <f t="shared" si="11"/>
        <v>7.5660560537987673E-3</v>
      </c>
    </row>
    <row r="21" spans="1:22" x14ac:dyDescent="0.25">
      <c r="A21" s="3">
        <v>10.006</v>
      </c>
      <c r="B21" s="4">
        <v>1.1016999999999999</v>
      </c>
      <c r="C21" s="3">
        <v>9.8369999999999997</v>
      </c>
      <c r="D21" s="4">
        <v>1.1000000000000001</v>
      </c>
      <c r="E21" s="6">
        <v>28</v>
      </c>
      <c r="F21" s="11">
        <v>28</v>
      </c>
      <c r="G21" s="5">
        <v>23.2</v>
      </c>
      <c r="H21" s="3">
        <f t="shared" si="0"/>
        <v>11.023610199999998</v>
      </c>
      <c r="I21" s="3">
        <f t="shared" si="1"/>
        <v>10.8207</v>
      </c>
      <c r="J21" s="7">
        <f t="shared" si="2"/>
        <v>0.98159312636072726</v>
      </c>
      <c r="K21" s="3">
        <f t="shared" si="3"/>
        <v>0.20291019999999804</v>
      </c>
      <c r="L21" s="3">
        <f t="shared" si="4"/>
        <v>0.16900000000000048</v>
      </c>
      <c r="M21" s="6">
        <f t="shared" si="5"/>
        <v>6</v>
      </c>
      <c r="N21" s="5">
        <f t="shared" si="6"/>
        <v>9.9999999999997868E-2</v>
      </c>
      <c r="O21" s="3">
        <f>(A21*0.0045%)+'Test Circuit'!$T$3</f>
        <v>1.1502699999999999E-3</v>
      </c>
      <c r="P21" s="4">
        <f t="shared" si="7"/>
        <v>9.7627499999999989E-3</v>
      </c>
      <c r="Q21" s="3">
        <f>(C21*0.015%)+IF(C21&lt;20,'Test Circuit'!$T$6,'Test Circuit'!T26)</f>
        <v>7.4755499999999992E-3</v>
      </c>
      <c r="R21" s="4">
        <f>(D21*0.03%)+'Test Circuit'!$T$8</f>
        <v>1.83E-3</v>
      </c>
      <c r="S21" s="4">
        <f t="shared" si="8"/>
        <v>9.7694295999094488E-2</v>
      </c>
      <c r="T21" s="4">
        <f t="shared" si="9"/>
        <v>1.9790932741160151E-2</v>
      </c>
      <c r="U21" s="34">
        <f t="shared" si="10"/>
        <v>8.8824776790963744E-3</v>
      </c>
      <c r="V21" s="3">
        <f t="shared" si="11"/>
        <v>7.563528863923241E-3</v>
      </c>
    </row>
    <row r="22" spans="1:22" x14ac:dyDescent="0.25">
      <c r="A22" s="3">
        <v>10.006</v>
      </c>
      <c r="B22" s="4">
        <v>1.2014</v>
      </c>
      <c r="C22" s="3">
        <v>9.8190000000000008</v>
      </c>
      <c r="D22" s="4">
        <v>1.1997</v>
      </c>
      <c r="E22" s="6">
        <v>30</v>
      </c>
      <c r="F22" s="11">
        <v>30</v>
      </c>
      <c r="G22" s="5">
        <v>23.2</v>
      </c>
      <c r="H22" s="3">
        <f t="shared" si="0"/>
        <v>12.021208400000001</v>
      </c>
      <c r="I22" s="3">
        <f t="shared" si="1"/>
        <v>11.7798543</v>
      </c>
      <c r="J22" s="7">
        <f t="shared" si="2"/>
        <v>0.97992264238593518</v>
      </c>
      <c r="K22" s="3">
        <f t="shared" si="3"/>
        <v>0.24135410000000057</v>
      </c>
      <c r="L22" s="3">
        <f t="shared" si="4"/>
        <v>0.18699999999999939</v>
      </c>
      <c r="M22" s="6">
        <f t="shared" si="5"/>
        <v>8</v>
      </c>
      <c r="N22" s="5">
        <f t="shared" si="6"/>
        <v>9.9999999999997868E-2</v>
      </c>
      <c r="O22" s="3">
        <f>(A22*0.0045%)+'Test Circuit'!$T$3</f>
        <v>1.1502699999999999E-3</v>
      </c>
      <c r="P22" s="4">
        <f t="shared" si="7"/>
        <v>1.0510499999999999E-2</v>
      </c>
      <c r="Q22" s="3">
        <f>(C22*0.015%)+IF(C22&lt;20,'Test Circuit'!$T$6,'Test Circuit'!T27)</f>
        <v>7.4728499999999996E-3</v>
      </c>
      <c r="R22" s="4">
        <f>(D22*0.03%)+'Test Circuit'!$T$8</f>
        <v>1.85991E-3</v>
      </c>
      <c r="S22" s="4">
        <f t="shared" si="8"/>
        <v>0.10517714208798917</v>
      </c>
      <c r="T22" s="4">
        <f t="shared" si="9"/>
        <v>2.0344329158656135E-2</v>
      </c>
      <c r="U22" s="34">
        <f t="shared" si="10"/>
        <v>8.7390701187594517E-3</v>
      </c>
      <c r="V22" s="3">
        <f t="shared" si="11"/>
        <v>7.5608602814362328E-3</v>
      </c>
    </row>
    <row r="23" spans="1:22" x14ac:dyDescent="0.25">
      <c r="A23" s="3">
        <v>10.006</v>
      </c>
      <c r="B23" s="4">
        <v>1.3016000000000001</v>
      </c>
      <c r="C23" s="3">
        <v>9.8019999999999996</v>
      </c>
      <c r="D23" s="4">
        <v>1.2997000000000001</v>
      </c>
      <c r="E23" s="6">
        <v>31</v>
      </c>
      <c r="F23" s="11">
        <v>31</v>
      </c>
      <c r="G23" s="5">
        <v>23.1</v>
      </c>
      <c r="H23" s="3">
        <f t="shared" si="0"/>
        <v>13.023809600000002</v>
      </c>
      <c r="I23" s="3">
        <f t="shared" si="1"/>
        <v>12.739659400000001</v>
      </c>
      <c r="J23" s="7">
        <f t="shared" si="2"/>
        <v>0.97818225168156625</v>
      </c>
      <c r="K23" s="3">
        <f t="shared" si="3"/>
        <v>0.28415020000000091</v>
      </c>
      <c r="L23" s="3">
        <f t="shared" si="4"/>
        <v>0.20400000000000063</v>
      </c>
      <c r="M23" s="6">
        <f t="shared" si="5"/>
        <v>9</v>
      </c>
      <c r="N23" s="5">
        <f t="shared" si="6"/>
        <v>0</v>
      </c>
      <c r="O23" s="3">
        <f>(A23*0.0045%)+'Test Circuit'!$T$3</f>
        <v>1.1502699999999999E-3</v>
      </c>
      <c r="P23" s="4">
        <f t="shared" si="7"/>
        <v>1.1261999999999999E-2</v>
      </c>
      <c r="Q23" s="3">
        <f>(C23*0.015%)+IF(C23&lt;20,'Test Circuit'!$T$6,'Test Circuit'!T28)</f>
        <v>7.4702999999999992E-3</v>
      </c>
      <c r="R23" s="4">
        <f>(D23*0.03%)+'Test Circuit'!$T$8</f>
        <v>1.8899100000000001E-3</v>
      </c>
      <c r="S23" s="4">
        <f t="shared" si="8"/>
        <v>0.11269751756555792</v>
      </c>
      <c r="T23" s="4">
        <f t="shared" si="9"/>
        <v>2.0915052278155918E-2</v>
      </c>
      <c r="U23" s="34">
        <f t="shared" si="10"/>
        <v>8.6153921359549829E-3</v>
      </c>
      <c r="V23" s="3">
        <f t="shared" si="11"/>
        <v>7.5583399740220721E-3</v>
      </c>
    </row>
    <row r="24" spans="1:22" x14ac:dyDescent="0.25">
      <c r="A24" s="3">
        <v>10.006</v>
      </c>
      <c r="B24" s="4">
        <v>1.4018999999999999</v>
      </c>
      <c r="C24" s="3">
        <v>9.7829999999999995</v>
      </c>
      <c r="D24" s="4">
        <v>1.3997999999999999</v>
      </c>
      <c r="E24" s="6">
        <v>33</v>
      </c>
      <c r="F24" s="11">
        <v>33</v>
      </c>
      <c r="G24" s="5">
        <v>23.1</v>
      </c>
      <c r="H24" s="3">
        <f t="shared" si="0"/>
        <v>14.0274114</v>
      </c>
      <c r="I24" s="3">
        <f t="shared" si="1"/>
        <v>13.694243399999998</v>
      </c>
      <c r="J24" s="7">
        <f t="shared" si="2"/>
        <v>0.97624878956640548</v>
      </c>
      <c r="K24" s="3">
        <f t="shared" si="3"/>
        <v>0.33316800000000235</v>
      </c>
      <c r="L24" s="3">
        <f t="shared" si="4"/>
        <v>0.22300000000000075</v>
      </c>
      <c r="M24" s="6">
        <f t="shared" si="5"/>
        <v>11</v>
      </c>
      <c r="N24" s="5">
        <f t="shared" si="6"/>
        <v>0</v>
      </c>
      <c r="O24" s="3">
        <f>(A24*0.0045%)+'Test Circuit'!$T$3</f>
        <v>1.1502699999999999E-3</v>
      </c>
      <c r="P24" s="4">
        <f t="shared" si="7"/>
        <v>1.2014249999999999E-2</v>
      </c>
      <c r="Q24" s="3">
        <f>(C24*0.015%)+IF(C24&lt;20,'Test Circuit'!$T$6,'Test Circuit'!T29)</f>
        <v>7.4674499999999987E-3</v>
      </c>
      <c r="R24" s="4">
        <f>(D24*0.03%)+'Test Circuit'!$T$8</f>
        <v>1.91994E-3</v>
      </c>
      <c r="S24" s="4">
        <f t="shared" si="8"/>
        <v>0.12022540051095802</v>
      </c>
      <c r="T24" s="4">
        <f t="shared" si="9"/>
        <v>2.1495498226441059E-2</v>
      </c>
      <c r="U24" s="34">
        <f t="shared" si="10"/>
        <v>8.5063481048702812E-3</v>
      </c>
      <c r="V24" s="3">
        <f t="shared" si="11"/>
        <v>7.5555231834334271E-3</v>
      </c>
    </row>
    <row r="25" spans="1:22" x14ac:dyDescent="0.25">
      <c r="A25" s="3">
        <v>10.006</v>
      </c>
      <c r="B25" s="4">
        <v>1.5021</v>
      </c>
      <c r="C25" s="3">
        <v>9.7639999999999993</v>
      </c>
      <c r="D25" s="4">
        <v>1.5</v>
      </c>
      <c r="E25" s="6">
        <v>35</v>
      </c>
      <c r="F25" s="11">
        <v>35</v>
      </c>
      <c r="G25" s="5">
        <v>23.1</v>
      </c>
      <c r="H25" s="3">
        <f t="shared" si="0"/>
        <v>15.030012600000001</v>
      </c>
      <c r="I25" s="3">
        <f t="shared" si="1"/>
        <v>14.645999999999999</v>
      </c>
      <c r="J25" s="7">
        <f t="shared" si="2"/>
        <v>0.97445028089996399</v>
      </c>
      <c r="K25" s="3">
        <f t="shared" si="3"/>
        <v>0.38401260000000192</v>
      </c>
      <c r="L25" s="3">
        <f t="shared" si="4"/>
        <v>0.24200000000000088</v>
      </c>
      <c r="M25" s="6">
        <f t="shared" si="5"/>
        <v>13</v>
      </c>
      <c r="N25" s="5">
        <f t="shared" si="6"/>
        <v>0</v>
      </c>
      <c r="O25" s="3">
        <f>(A25*0.0045%)+'Test Circuit'!$T$3</f>
        <v>1.1502699999999999E-3</v>
      </c>
      <c r="P25" s="4">
        <f t="shared" si="7"/>
        <v>1.2765749999999999E-2</v>
      </c>
      <c r="Q25" s="3">
        <f>(C25*0.015%)+IF(C25&lt;20,'Test Circuit'!$T$6,'Test Circuit'!T30)</f>
        <v>7.4645999999999992E-3</v>
      </c>
      <c r="R25" s="4">
        <f>(D25*0.03%)+'Test Circuit'!$T$8</f>
        <v>1.9499999999999999E-3</v>
      </c>
      <c r="S25" s="4">
        <f t="shared" si="8"/>
        <v>0.12774577981932192</v>
      </c>
      <c r="T25" s="4">
        <f t="shared" si="9"/>
        <v>2.2088108874460031E-2</v>
      </c>
      <c r="U25" s="34">
        <f t="shared" si="10"/>
        <v>8.4115953845416928E-3</v>
      </c>
      <c r="V25" s="3">
        <f t="shared" si="11"/>
        <v>7.5527064177617802E-3</v>
      </c>
    </row>
    <row r="26" spans="1:22" x14ac:dyDescent="0.25">
      <c r="A26" s="3">
        <v>10.006</v>
      </c>
      <c r="B26" s="4">
        <v>1.6017999999999999</v>
      </c>
      <c r="C26" s="3">
        <v>9.7439999999999998</v>
      </c>
      <c r="D26" s="4">
        <v>1.5996999999999999</v>
      </c>
      <c r="E26" s="6">
        <v>36</v>
      </c>
      <c r="F26" s="11">
        <v>36</v>
      </c>
      <c r="G26" s="5">
        <v>23</v>
      </c>
      <c r="H26" s="3">
        <f t="shared" si="0"/>
        <v>16.027610799999998</v>
      </c>
      <c r="I26" s="3">
        <f t="shared" si="1"/>
        <v>15.587476799999999</v>
      </c>
      <c r="J26" s="7">
        <f t="shared" si="2"/>
        <v>0.97253901373746865</v>
      </c>
      <c r="K26" s="3">
        <f t="shared" si="3"/>
        <v>0.44013399999999869</v>
      </c>
      <c r="L26" s="3">
        <f t="shared" si="4"/>
        <v>0.26200000000000045</v>
      </c>
      <c r="M26" s="6">
        <f t="shared" si="5"/>
        <v>14</v>
      </c>
      <c r="N26" s="5">
        <f t="shared" si="6"/>
        <v>-0.10000000000000142</v>
      </c>
      <c r="O26" s="3">
        <f>(A26*0.0045%)+'Test Circuit'!$T$3</f>
        <v>1.1502699999999999E-3</v>
      </c>
      <c r="P26" s="4">
        <f t="shared" si="7"/>
        <v>1.3513499999999998E-2</v>
      </c>
      <c r="Q26" s="3">
        <f>(C26*0.015%)+IF(C26&lt;20,'Test Circuit'!$T$6,'Test Circuit'!T31)</f>
        <v>7.4615999999999988E-3</v>
      </c>
      <c r="R26" s="4">
        <f>(D26*0.03%)+'Test Circuit'!$T$8</f>
        <v>1.9799100000000001E-3</v>
      </c>
      <c r="S26" s="4">
        <f t="shared" si="8"/>
        <v>0.13522863371494023</v>
      </c>
      <c r="T26" s="4">
        <f t="shared" si="9"/>
        <v>2.2686260444225788E-2</v>
      </c>
      <c r="U26" s="34">
        <f t="shared" si="10"/>
        <v>8.3267220606780042E-3</v>
      </c>
      <c r="V26" s="3">
        <f t="shared" si="11"/>
        <v>7.54974142821461E-3</v>
      </c>
    </row>
    <row r="27" spans="1:22" x14ac:dyDescent="0.25">
      <c r="A27" s="3">
        <v>10.006</v>
      </c>
      <c r="B27" s="4">
        <v>1.7021999999999999</v>
      </c>
      <c r="C27" s="3">
        <v>9.7219999999999995</v>
      </c>
      <c r="D27" s="4">
        <v>1.7</v>
      </c>
      <c r="E27" s="6">
        <v>38</v>
      </c>
      <c r="F27" s="11">
        <v>38</v>
      </c>
      <c r="G27" s="5">
        <v>23</v>
      </c>
      <c r="H27" s="3">
        <f t="shared" si="0"/>
        <v>17.032213200000001</v>
      </c>
      <c r="I27" s="3">
        <f t="shared" si="1"/>
        <v>16.5274</v>
      </c>
      <c r="J27" s="7">
        <f t="shared" si="2"/>
        <v>0.97036126814100698</v>
      </c>
      <c r="K27" s="3">
        <f t="shared" si="3"/>
        <v>0.50481320000000096</v>
      </c>
      <c r="L27" s="3">
        <f t="shared" si="4"/>
        <v>0.2840000000000007</v>
      </c>
      <c r="M27" s="6">
        <f t="shared" si="5"/>
        <v>16</v>
      </c>
      <c r="N27" s="5">
        <f t="shared" si="6"/>
        <v>-0.10000000000000142</v>
      </c>
      <c r="O27" s="3">
        <f>(A27*0.0045%)+'Test Circuit'!$T$3</f>
        <v>1.1502699999999999E-3</v>
      </c>
      <c r="P27" s="4">
        <f t="shared" si="7"/>
        <v>1.4266499999999998E-2</v>
      </c>
      <c r="Q27" s="3">
        <f>(C27*0.015%)+IF(C27&lt;20,'Test Circuit'!$T$6,'Test Circuit'!T32)</f>
        <v>7.4582999999999993E-3</v>
      </c>
      <c r="R27" s="4">
        <f>(D27*0.03%)+'Test Circuit'!$T$8</f>
        <v>2.0100000000000001E-3</v>
      </c>
      <c r="S27" s="4">
        <f t="shared" si="8"/>
        <v>0.14276402641460142</v>
      </c>
      <c r="T27" s="4">
        <f t="shared" si="9"/>
        <v>2.3294186173388846E-2</v>
      </c>
      <c r="U27" s="34">
        <f t="shared" si="10"/>
        <v>8.2477526894643195E-3</v>
      </c>
      <c r="V27" s="3">
        <f t="shared" si="11"/>
        <v>7.5464799716755352E-3</v>
      </c>
    </row>
    <row r="28" spans="1:22" x14ac:dyDescent="0.25">
      <c r="A28" s="3">
        <v>10.006</v>
      </c>
      <c r="B28" s="4">
        <v>1.8024</v>
      </c>
      <c r="C28" s="3">
        <v>9.6999999999999993</v>
      </c>
      <c r="D28" s="4">
        <v>1.8001</v>
      </c>
      <c r="E28" s="6">
        <v>41</v>
      </c>
      <c r="F28" s="11">
        <v>41</v>
      </c>
      <c r="G28" s="5">
        <v>23</v>
      </c>
      <c r="H28" s="3">
        <f t="shared" si="0"/>
        <v>18.034814400000002</v>
      </c>
      <c r="I28" s="3">
        <f t="shared" si="1"/>
        <v>17.46097</v>
      </c>
      <c r="J28" s="7">
        <f t="shared" si="2"/>
        <v>0.96818129716932366</v>
      </c>
      <c r="K28" s="3">
        <f t="shared" si="3"/>
        <v>0.57384440000000225</v>
      </c>
      <c r="L28" s="3">
        <f t="shared" si="4"/>
        <v>0.30600000000000094</v>
      </c>
      <c r="M28" s="6">
        <f t="shared" si="5"/>
        <v>19</v>
      </c>
      <c r="N28" s="5">
        <f t="shared" si="6"/>
        <v>-0.10000000000000142</v>
      </c>
      <c r="O28" s="3">
        <f>(A28*0.0045%)+'Test Circuit'!$T$3</f>
        <v>1.1502699999999999E-3</v>
      </c>
      <c r="P28" s="4">
        <f t="shared" si="7"/>
        <v>1.5017999999999998E-2</v>
      </c>
      <c r="Q28" s="3">
        <f>(C28*0.015%)+IF(C28&lt;20,'Test Circuit'!$T$6,'Test Circuit'!T33)</f>
        <v>7.454999999999999E-3</v>
      </c>
      <c r="R28" s="4">
        <f>(D28*0.03%)+'Test Circuit'!$T$8</f>
        <v>2.04003E-3</v>
      </c>
      <c r="S28" s="4">
        <f t="shared" si="8"/>
        <v>0.1502844094042862</v>
      </c>
      <c r="T28" s="4">
        <f t="shared" si="9"/>
        <v>2.3909538472865827E-2</v>
      </c>
      <c r="U28" s="34">
        <f t="shared" si="10"/>
        <v>8.1760709941758446E-3</v>
      </c>
      <c r="V28" s="3">
        <f t="shared" si="11"/>
        <v>7.5432185486634272E-3</v>
      </c>
    </row>
    <row r="29" spans="1:22" x14ac:dyDescent="0.25">
      <c r="A29" s="3">
        <v>10.006</v>
      </c>
      <c r="B29" s="4">
        <v>1.9026000000000001</v>
      </c>
      <c r="C29" s="3">
        <v>9.6750000000000007</v>
      </c>
      <c r="D29" s="4">
        <v>1.9001999999999999</v>
      </c>
      <c r="E29" s="6">
        <v>44</v>
      </c>
      <c r="F29" s="11">
        <v>44</v>
      </c>
      <c r="G29" s="5">
        <v>23</v>
      </c>
      <c r="H29" s="3">
        <f t="shared" si="0"/>
        <v>19.037415600000003</v>
      </c>
      <c r="I29" s="3">
        <f t="shared" si="1"/>
        <v>18.384435</v>
      </c>
      <c r="J29" s="7">
        <f t="shared" si="2"/>
        <v>0.96570014471922316</v>
      </c>
      <c r="K29" s="3">
        <f t="shared" si="3"/>
        <v>0.65298060000000291</v>
      </c>
      <c r="L29" s="3">
        <f t="shared" si="4"/>
        <v>0.33099999999999952</v>
      </c>
      <c r="M29" s="6">
        <f t="shared" si="5"/>
        <v>22</v>
      </c>
      <c r="N29" s="5">
        <f t="shared" si="6"/>
        <v>-0.10000000000000142</v>
      </c>
      <c r="O29" s="3">
        <f>(A29*0.0045%)+'Test Circuit'!$T$3</f>
        <v>1.1502699999999999E-3</v>
      </c>
      <c r="P29" s="4">
        <f t="shared" si="7"/>
        <v>1.5769499999999999E-2</v>
      </c>
      <c r="Q29" s="3">
        <f>(C29*0.015%)+IF(C29&lt;20,'Test Circuit'!$T$6,'Test Circuit'!T34)</f>
        <v>7.4512499999999995E-3</v>
      </c>
      <c r="R29" s="4">
        <f>(D29*0.03%)+'Test Circuit'!$T$8</f>
        <v>2.0700599999999999E-3</v>
      </c>
      <c r="S29" s="4">
        <f t="shared" si="8"/>
        <v>0.15780479327783539</v>
      </c>
      <c r="T29" s="4">
        <f t="shared" si="9"/>
        <v>2.4527279908387472E-2</v>
      </c>
      <c r="U29" s="34">
        <f t="shared" si="10"/>
        <v>8.1078918250503066E-3</v>
      </c>
      <c r="V29" s="3">
        <f t="shared" si="11"/>
        <v>7.5395124269013571E-3</v>
      </c>
    </row>
    <row r="30" spans="1:22" x14ac:dyDescent="0.25">
      <c r="A30" s="3">
        <v>10.005000000000001</v>
      </c>
      <c r="B30" s="4">
        <v>2.0023</v>
      </c>
      <c r="C30" s="3">
        <v>9.65</v>
      </c>
      <c r="D30" s="4">
        <v>1.9998</v>
      </c>
      <c r="E30" s="6">
        <v>47</v>
      </c>
      <c r="F30" s="11">
        <v>47</v>
      </c>
      <c r="G30" s="5">
        <v>23</v>
      </c>
      <c r="H30" s="3">
        <f t="shared" si="0"/>
        <v>20.033011500000001</v>
      </c>
      <c r="I30" s="3">
        <f t="shared" si="1"/>
        <v>19.298069999999999</v>
      </c>
      <c r="J30" s="7">
        <f t="shared" si="2"/>
        <v>0.96331347885463947</v>
      </c>
      <c r="K30" s="3">
        <f t="shared" si="3"/>
        <v>0.73494150000000147</v>
      </c>
      <c r="L30" s="3">
        <f t="shared" si="4"/>
        <v>0.35500000000000043</v>
      </c>
      <c r="M30" s="6">
        <f t="shared" si="5"/>
        <v>25</v>
      </c>
      <c r="N30" s="5">
        <f t="shared" si="6"/>
        <v>-0.10000000000000142</v>
      </c>
      <c r="O30" s="3">
        <f>(A30*0.0045%)+'Test Circuit'!$T$3</f>
        <v>1.1502249999999999E-3</v>
      </c>
      <c r="P30" s="4">
        <f t="shared" si="7"/>
        <v>1.6517250000000001E-2</v>
      </c>
      <c r="Q30" s="3">
        <f>(C30*0.015%)+IF(C30&lt;20,'Test Circuit'!$T$6,'Test Circuit'!T35)</f>
        <v>7.4474999999999993E-3</v>
      </c>
      <c r="R30" s="4">
        <f>(D30*0.03%)+'Test Circuit'!$T$8</f>
        <v>2.0999399999999998E-3</v>
      </c>
      <c r="S30" s="4">
        <f t="shared" si="8"/>
        <v>0.16527113414162098</v>
      </c>
      <c r="T30" s="4">
        <f t="shared" si="9"/>
        <v>2.5148825290236741E-2</v>
      </c>
      <c r="U30" s="34">
        <f t="shared" si="10"/>
        <v>8.0458174905947127E-3</v>
      </c>
      <c r="V30" s="3">
        <f t="shared" si="11"/>
        <v>7.5357994798577934E-3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723608-9729-B847-9516-F7512128F7D0}">
  <sheetPr codeName="Sheet3"/>
  <dimension ref="A1:V30"/>
  <sheetViews>
    <sheetView topLeftCell="M1" workbookViewId="0">
      <selection activeCell="M2" sqref="M2"/>
    </sheetView>
  </sheetViews>
  <sheetFormatPr defaultColWidth="11" defaultRowHeight="15.75" x14ac:dyDescent="0.25"/>
  <cols>
    <col min="1" max="2" width="6.375" bestFit="1" customWidth="1"/>
    <col min="3" max="3" width="7.5" bestFit="1" customWidth="1"/>
    <col min="4" max="4" width="6.875" bestFit="1" customWidth="1"/>
    <col min="5" max="6" width="7.125" bestFit="1" customWidth="1"/>
    <col min="7" max="7" width="8.25" bestFit="1" customWidth="1"/>
    <col min="8" max="8" width="6.875" bestFit="1" customWidth="1"/>
    <col min="9" max="9" width="8" bestFit="1" customWidth="1"/>
    <col min="10" max="10" width="11.875" bestFit="1" customWidth="1"/>
    <col min="11" max="11" width="13.625" bestFit="1" customWidth="1"/>
    <col min="12" max="12" width="14.5" bestFit="1" customWidth="1"/>
    <col min="13" max="13" width="8.25" bestFit="1" customWidth="1"/>
    <col min="14" max="14" width="9.375" bestFit="1" customWidth="1"/>
    <col min="15" max="15" width="11.75" bestFit="1" customWidth="1"/>
    <col min="16" max="16" width="11.125" bestFit="1" customWidth="1"/>
    <col min="17" max="17" width="13" bestFit="1" customWidth="1"/>
    <col min="18" max="18" width="11.625" bestFit="1" customWidth="1"/>
    <col min="19" max="19" width="12.25" bestFit="1" customWidth="1"/>
    <col min="20" max="20" width="13.5" bestFit="1" customWidth="1"/>
    <col min="21" max="21" width="17.5" bestFit="1" customWidth="1"/>
    <col min="22" max="22" width="20" bestFit="1" customWidth="1"/>
  </cols>
  <sheetData>
    <row r="1" spans="1:22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10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8" t="s">
        <v>25</v>
      </c>
      <c r="N1" s="8" t="s">
        <v>26</v>
      </c>
      <c r="O1" s="8" t="s">
        <v>42</v>
      </c>
      <c r="P1" s="8" t="s">
        <v>43</v>
      </c>
      <c r="Q1" s="8" t="s">
        <v>44</v>
      </c>
      <c r="R1" s="8" t="s">
        <v>45</v>
      </c>
      <c r="S1" s="8" t="s">
        <v>46</v>
      </c>
      <c r="T1" s="8" t="s">
        <v>47</v>
      </c>
      <c r="U1" s="8" t="s">
        <v>50</v>
      </c>
      <c r="V1" s="8" t="s">
        <v>51</v>
      </c>
    </row>
    <row r="2" spans="1:22" x14ac:dyDescent="0.25">
      <c r="A2" s="3">
        <v>12.013999999999999</v>
      </c>
      <c r="B2" s="4">
        <v>1.0500000000000001E-2</v>
      </c>
      <c r="C2" s="3">
        <v>12.013</v>
      </c>
      <c r="D2" s="4">
        <v>0.01</v>
      </c>
      <c r="E2" s="6">
        <v>22</v>
      </c>
      <c r="F2" s="11">
        <v>22</v>
      </c>
      <c r="G2" s="5">
        <v>22.9</v>
      </c>
      <c r="H2" s="3">
        <f>A2*B2</f>
        <v>0.12614700000000001</v>
      </c>
      <c r="I2" s="3">
        <f>C2*D2</f>
        <v>0.12013</v>
      </c>
      <c r="J2" s="7">
        <f>I2/H2</f>
        <v>0.952301679786281</v>
      </c>
      <c r="K2" s="3">
        <f>H2-I2</f>
        <v>6.0170000000000085E-3</v>
      </c>
      <c r="L2" s="3">
        <f>(A2-C2)</f>
        <v>9.9999999999944578E-4</v>
      </c>
      <c r="M2" s="6">
        <f>E2-$E$2</f>
        <v>0</v>
      </c>
      <c r="N2" s="5">
        <f>G2-$G$2</f>
        <v>0</v>
      </c>
      <c r="O2" s="3">
        <f>(A2*0.0045%)+'Test Circuit'!$T$3</f>
        <v>1.2406299999999999E-3</v>
      </c>
      <c r="P2" s="4">
        <f>(B2*0.75%)+0.0015</f>
        <v>1.5787500000000001E-3</v>
      </c>
      <c r="Q2" s="3">
        <f>(C2*0.015%)+IF(C2&lt;20,'Test Circuit'!$T$6,'Test Circuit'!T7)</f>
        <v>7.8019499999999993E-3</v>
      </c>
      <c r="R2" s="4">
        <f>(D2*0.03%)+'Test Circuit'!$T$8</f>
        <v>1.503E-3</v>
      </c>
      <c r="S2" s="4">
        <f>SQRT(POWER(O2/A2,2) + POWER(P2/B2,2))*H2</f>
        <v>1.8967106973342154E-2</v>
      </c>
      <c r="T2" s="4">
        <f>SQRT(POWER(Q2/C2,2)+POWER(R2/D2,2))*I2</f>
        <v>1.8055707563618247E-2</v>
      </c>
      <c r="U2" s="34">
        <f>SQRT(POWER(T2/I2,2)+POWER(S2/H2,2))*J2</f>
        <v>0.20245717106986563</v>
      </c>
      <c r="V2" s="3">
        <f>SQRT(POWER(O2,2)+POWER(Q2,2))</f>
        <v>7.899973835361734E-3</v>
      </c>
    </row>
    <row r="3" spans="1:22" x14ac:dyDescent="0.25">
      <c r="A3" s="3">
        <v>12.013999999999999</v>
      </c>
      <c r="B3" s="4">
        <v>2.0299999999999999E-2</v>
      </c>
      <c r="C3" s="3">
        <v>12.010999999999999</v>
      </c>
      <c r="D3" s="4">
        <v>1.9800000000000002E-2</v>
      </c>
      <c r="E3" s="6">
        <v>22</v>
      </c>
      <c r="F3" s="11">
        <v>22</v>
      </c>
      <c r="G3" s="5">
        <v>22.9</v>
      </c>
      <c r="H3" s="3">
        <f t="shared" ref="H3:H30" si="0">A3*B3</f>
        <v>0.24388419999999997</v>
      </c>
      <c r="I3" s="3">
        <f t="shared" ref="I3:I30" si="1">C3*D3</f>
        <v>0.2378178</v>
      </c>
      <c r="J3" s="7">
        <f t="shared" ref="J3:J30" si="2">I3/H3</f>
        <v>0.9751258999147957</v>
      </c>
      <c r="K3" s="3">
        <f t="shared" ref="K3:K30" si="3">H3-I3</f>
        <v>6.0663999999999718E-3</v>
      </c>
      <c r="L3" s="3">
        <f t="shared" ref="L3:L30" si="4">(A3-C3)</f>
        <v>3.0000000000001137E-3</v>
      </c>
      <c r="M3" s="6">
        <f t="shared" ref="M3:M30" si="5">E3-$E$2</f>
        <v>0</v>
      </c>
      <c r="N3" s="5">
        <f t="shared" ref="N3:N30" si="6">G3-$G$2</f>
        <v>0</v>
      </c>
      <c r="O3" s="3">
        <f>(A3*0.0045%)+'Test Circuit'!$T$3</f>
        <v>1.2406299999999999E-3</v>
      </c>
      <c r="P3" s="4">
        <f t="shared" ref="P3:P30" si="7">(B3*0.75%)+0.0015</f>
        <v>1.6522500000000001E-3</v>
      </c>
      <c r="Q3" s="3">
        <f>(C3*0.015%)+IF(C3&lt;20,'Test Circuit'!$T$6,'Test Circuit'!T8)</f>
        <v>7.8016499999999985E-3</v>
      </c>
      <c r="R3" s="4">
        <f>(D3*0.03%)+'Test Circuit'!$T$8</f>
        <v>1.5059400000000001E-3</v>
      </c>
      <c r="S3" s="4">
        <f t="shared" ref="S3:S30" si="8">SQRT(POWER(O3/A3,2) + POWER(P3/B3,2))*H3</f>
        <v>1.9850147476552643E-2</v>
      </c>
      <c r="T3" s="4">
        <f t="shared" ref="T3:T30" si="9">SQRT(POWER(Q3/C3,2)+POWER(R3/D3,2))*I3</f>
        <v>1.8088504936824842E-2</v>
      </c>
      <c r="U3" s="34">
        <f t="shared" ref="U3:U30" si="10">SQRT(POWER(T3/I3,2)+POWER(S3/H3,2))*J3</f>
        <v>0.10862825547233114</v>
      </c>
      <c r="V3" s="3">
        <f t="shared" ref="V3:V30" si="11">SQRT(POWER(O3,2)+POWER(Q3,2))</f>
        <v>7.8996775579386769E-3</v>
      </c>
    </row>
    <row r="4" spans="1:22" x14ac:dyDescent="0.25">
      <c r="A4" s="3">
        <v>12.013999999999999</v>
      </c>
      <c r="B4" s="4">
        <v>3.0599999999999999E-2</v>
      </c>
      <c r="C4" s="3">
        <v>12.01</v>
      </c>
      <c r="D4" s="4">
        <v>3.0200000000000001E-2</v>
      </c>
      <c r="E4" s="6">
        <v>22</v>
      </c>
      <c r="F4" s="11">
        <v>22</v>
      </c>
      <c r="G4" s="5">
        <v>22.9</v>
      </c>
      <c r="H4" s="3">
        <f t="shared" si="0"/>
        <v>0.36762839999999997</v>
      </c>
      <c r="I4" s="3">
        <f t="shared" si="1"/>
        <v>0.36270200000000002</v>
      </c>
      <c r="J4" s="7">
        <f t="shared" si="2"/>
        <v>0.98659951189842798</v>
      </c>
      <c r="K4" s="3">
        <f t="shared" si="3"/>
        <v>4.9263999999999419E-3</v>
      </c>
      <c r="L4" s="3">
        <f t="shared" si="4"/>
        <v>3.9999999999995595E-3</v>
      </c>
      <c r="M4" s="6">
        <f t="shared" si="5"/>
        <v>0</v>
      </c>
      <c r="N4" s="5">
        <f t="shared" si="6"/>
        <v>0</v>
      </c>
      <c r="O4" s="3">
        <f>(A4*0.0045%)+'Test Circuit'!$T$3</f>
        <v>1.2406299999999999E-3</v>
      </c>
      <c r="P4" s="4">
        <f t="shared" si="7"/>
        <v>1.7295000000000001E-3</v>
      </c>
      <c r="Q4" s="3">
        <f>(C4*0.015%)+IF(C4&lt;20,'Test Circuit'!$T$6,'Test Circuit'!T9)</f>
        <v>7.8014999999999994E-3</v>
      </c>
      <c r="R4" s="4">
        <f>(D4*0.03%)+'Test Circuit'!$T$8</f>
        <v>1.50906E-3</v>
      </c>
      <c r="S4" s="4">
        <f t="shared" si="8"/>
        <v>2.0778247680780147E-2</v>
      </c>
      <c r="T4" s="4">
        <f t="shared" si="9"/>
        <v>1.8125341942210646E-2</v>
      </c>
      <c r="U4" s="34">
        <f t="shared" si="10"/>
        <v>7.4432947819789125E-2</v>
      </c>
      <c r="V4" s="3">
        <f t="shared" si="11"/>
        <v>7.8995294193325207E-3</v>
      </c>
    </row>
    <row r="5" spans="1:22" x14ac:dyDescent="0.25">
      <c r="A5" s="3">
        <v>12.013999999999999</v>
      </c>
      <c r="B5" s="4">
        <v>4.0500000000000001E-2</v>
      </c>
      <c r="C5" s="3">
        <v>12.009</v>
      </c>
      <c r="D5" s="4">
        <v>0.04</v>
      </c>
      <c r="E5" s="6">
        <v>22</v>
      </c>
      <c r="F5" s="11">
        <v>22</v>
      </c>
      <c r="G5" s="5">
        <v>22.9</v>
      </c>
      <c r="H5" s="3">
        <f t="shared" si="0"/>
        <v>0.48656699999999997</v>
      </c>
      <c r="I5" s="3">
        <f t="shared" si="1"/>
        <v>0.48036000000000001</v>
      </c>
      <c r="J5" s="7">
        <f t="shared" si="2"/>
        <v>0.98724327790417366</v>
      </c>
      <c r="K5" s="3">
        <f t="shared" si="3"/>
        <v>6.2069999999999625E-3</v>
      </c>
      <c r="L5" s="3">
        <f t="shared" si="4"/>
        <v>4.9999999999990052E-3</v>
      </c>
      <c r="M5" s="6">
        <f t="shared" si="5"/>
        <v>0</v>
      </c>
      <c r="N5" s="5">
        <f t="shared" si="6"/>
        <v>0</v>
      </c>
      <c r="O5" s="3">
        <f>(A5*0.0045%)+'Test Circuit'!$T$3</f>
        <v>1.2406299999999999E-3</v>
      </c>
      <c r="P5" s="4">
        <f t="shared" si="7"/>
        <v>1.80375E-3</v>
      </c>
      <c r="Q5" s="3">
        <f>(C5*0.015%)+IF(C5&lt;20,'Test Circuit'!$T$6,'Test Circuit'!T10)</f>
        <v>7.8013499999999994E-3</v>
      </c>
      <c r="R5" s="4">
        <f>(D5*0.03%)+'Test Circuit'!$T$8</f>
        <v>1.5120000000000001E-3</v>
      </c>
      <c r="S5" s="4">
        <f t="shared" si="8"/>
        <v>2.1670310750553017E-2</v>
      </c>
      <c r="T5" s="4">
        <f t="shared" si="9"/>
        <v>1.8160289259276131E-2</v>
      </c>
      <c r="U5" s="34">
        <f t="shared" si="10"/>
        <v>5.7674109660577448E-2</v>
      </c>
      <c r="V5" s="3">
        <f t="shared" si="11"/>
        <v>7.8993812807966173E-3</v>
      </c>
    </row>
    <row r="6" spans="1:22" x14ac:dyDescent="0.25">
      <c r="A6" s="3">
        <v>12.013999999999999</v>
      </c>
      <c r="B6" s="4">
        <v>5.0299999999999997E-2</v>
      </c>
      <c r="C6" s="3">
        <v>12.007</v>
      </c>
      <c r="D6" s="4">
        <v>4.9799999999999997E-2</v>
      </c>
      <c r="E6" s="6">
        <v>22</v>
      </c>
      <c r="F6" s="11">
        <v>22</v>
      </c>
      <c r="G6" s="5">
        <v>22.9</v>
      </c>
      <c r="H6" s="3">
        <f t="shared" si="0"/>
        <v>0.60430419999999996</v>
      </c>
      <c r="I6" s="3">
        <f t="shared" si="1"/>
        <v>0.59794859999999994</v>
      </c>
      <c r="J6" s="7">
        <f t="shared" si="2"/>
        <v>0.98948278036128157</v>
      </c>
      <c r="K6" s="3">
        <f t="shared" si="3"/>
        <v>6.3556000000000168E-3</v>
      </c>
      <c r="L6" s="3">
        <f t="shared" si="4"/>
        <v>6.9999999999996732E-3</v>
      </c>
      <c r="M6" s="6">
        <f t="shared" si="5"/>
        <v>0</v>
      </c>
      <c r="N6" s="5">
        <f t="shared" si="6"/>
        <v>0</v>
      </c>
      <c r="O6" s="3">
        <f>(A6*0.0045%)+'Test Circuit'!$T$3</f>
        <v>1.2406299999999999E-3</v>
      </c>
      <c r="P6" s="4">
        <f t="shared" si="7"/>
        <v>1.87725E-3</v>
      </c>
      <c r="Q6" s="3">
        <f>(C6*0.015%)+IF(C6&lt;20,'Test Circuit'!$T$6,'Test Circuit'!T11)</f>
        <v>7.8010499999999986E-3</v>
      </c>
      <c r="R6" s="4">
        <f>(D6*0.03%)+'Test Circuit'!$T$8</f>
        <v>1.51494E-3</v>
      </c>
      <c r="S6" s="4">
        <f t="shared" si="8"/>
        <v>2.2553367833621725E-2</v>
      </c>
      <c r="T6" s="4">
        <f t="shared" si="9"/>
        <v>1.8194032738596221E-2</v>
      </c>
      <c r="U6" s="34">
        <f t="shared" si="10"/>
        <v>4.7646457758545591E-2</v>
      </c>
      <c r="V6" s="3">
        <f t="shared" si="11"/>
        <v>7.8990850039355812E-3</v>
      </c>
    </row>
    <row r="7" spans="1:22" x14ac:dyDescent="0.25">
      <c r="A7" s="3">
        <v>12.013999999999999</v>
      </c>
      <c r="B7" s="4">
        <v>6.0600000000000001E-2</v>
      </c>
      <c r="C7" s="3">
        <v>12.006</v>
      </c>
      <c r="D7" s="4">
        <v>6.0100000000000001E-2</v>
      </c>
      <c r="E7" s="6">
        <v>22</v>
      </c>
      <c r="F7" s="11">
        <v>22</v>
      </c>
      <c r="G7" s="5">
        <v>22.9</v>
      </c>
      <c r="H7" s="3">
        <f t="shared" si="0"/>
        <v>0.72804839999999993</v>
      </c>
      <c r="I7" s="3">
        <f t="shared" si="1"/>
        <v>0.7215606</v>
      </c>
      <c r="J7" s="7">
        <f t="shared" si="2"/>
        <v>0.99108877926247774</v>
      </c>
      <c r="K7" s="3">
        <f t="shared" si="3"/>
        <v>6.4877999999999325E-3</v>
      </c>
      <c r="L7" s="3">
        <f t="shared" si="4"/>
        <v>7.9999999999991189E-3</v>
      </c>
      <c r="M7" s="6">
        <f t="shared" si="5"/>
        <v>0</v>
      </c>
      <c r="N7" s="5">
        <f t="shared" si="6"/>
        <v>0</v>
      </c>
      <c r="O7" s="3">
        <f>(A7*0.0045%)+'Test Circuit'!$T$3</f>
        <v>1.2406299999999999E-3</v>
      </c>
      <c r="P7" s="4">
        <f t="shared" si="7"/>
        <v>1.9545000000000001E-3</v>
      </c>
      <c r="Q7" s="3">
        <f>(C7*0.015%)+IF(C7&lt;20,'Test Circuit'!$T$6,'Test Circuit'!T12)</f>
        <v>7.8008999999999995E-3</v>
      </c>
      <c r="R7" s="4">
        <f>(D7*0.03%)+'Test Circuit'!$T$8</f>
        <v>1.5180300000000001E-3</v>
      </c>
      <c r="S7" s="4">
        <f t="shared" si="8"/>
        <v>2.3481483358119812E-2</v>
      </c>
      <c r="T7" s="4">
        <f t="shared" si="9"/>
        <v>1.8231497354417672E-2</v>
      </c>
      <c r="U7" s="34">
        <f t="shared" si="10"/>
        <v>4.0606128936702797E-2</v>
      </c>
      <c r="V7" s="3">
        <f t="shared" si="11"/>
        <v>7.8989368656104588E-3</v>
      </c>
    </row>
    <row r="8" spans="1:22" x14ac:dyDescent="0.25">
      <c r="A8" s="3">
        <v>12.013999999999999</v>
      </c>
      <c r="B8" s="4">
        <v>7.0400000000000004E-2</v>
      </c>
      <c r="C8" s="3">
        <v>12.004</v>
      </c>
      <c r="D8" s="4">
        <v>6.9900000000000004E-2</v>
      </c>
      <c r="E8" s="6">
        <v>22</v>
      </c>
      <c r="F8" s="11">
        <v>22</v>
      </c>
      <c r="G8" s="5">
        <v>22.9</v>
      </c>
      <c r="H8" s="3">
        <f t="shared" si="0"/>
        <v>0.84578560000000003</v>
      </c>
      <c r="I8" s="3">
        <f t="shared" si="1"/>
        <v>0.83907960000000004</v>
      </c>
      <c r="J8" s="7">
        <f t="shared" si="2"/>
        <v>0.99207127669234374</v>
      </c>
      <c r="K8" s="3">
        <f t="shared" si="3"/>
        <v>6.7059999999999897E-3</v>
      </c>
      <c r="L8" s="3">
        <f t="shared" si="4"/>
        <v>9.9999999999997868E-3</v>
      </c>
      <c r="M8" s="6">
        <f t="shared" si="5"/>
        <v>0</v>
      </c>
      <c r="N8" s="5">
        <f t="shared" si="6"/>
        <v>0</v>
      </c>
      <c r="O8" s="3">
        <f>(A8*0.0045%)+'Test Circuit'!$T$3</f>
        <v>1.2406299999999999E-3</v>
      </c>
      <c r="P8" s="4">
        <f t="shared" si="7"/>
        <v>2.0280000000000003E-3</v>
      </c>
      <c r="Q8" s="3">
        <f>(C8*0.015%)+IF(C8&lt;20,'Test Circuit'!$T$6,'Test Circuit'!T13)</f>
        <v>7.8005999999999995E-3</v>
      </c>
      <c r="R8" s="4">
        <f>(D8*0.03%)+'Test Circuit'!$T$8</f>
        <v>1.52097E-3</v>
      </c>
      <c r="S8" s="4">
        <f t="shared" si="8"/>
        <v>2.4364548546335751E-2</v>
      </c>
      <c r="T8" s="4">
        <f t="shared" si="9"/>
        <v>1.8265864114832751E-2</v>
      </c>
      <c r="U8" s="34">
        <f t="shared" si="10"/>
        <v>3.5820913379002242E-2</v>
      </c>
      <c r="V8" s="3">
        <f t="shared" si="11"/>
        <v>7.8986405891710246E-3</v>
      </c>
    </row>
    <row r="9" spans="1:22" x14ac:dyDescent="0.25">
      <c r="A9" s="3">
        <v>12.013999999999999</v>
      </c>
      <c r="B9" s="4">
        <v>8.0199999999999994E-2</v>
      </c>
      <c r="C9" s="3">
        <v>12.003</v>
      </c>
      <c r="D9" s="4">
        <v>7.9799999999999996E-2</v>
      </c>
      <c r="E9" s="6">
        <v>22</v>
      </c>
      <c r="F9" s="11">
        <v>22</v>
      </c>
      <c r="G9" s="5">
        <v>22.9</v>
      </c>
      <c r="H9" s="3">
        <f t="shared" si="0"/>
        <v>0.9635227999999999</v>
      </c>
      <c r="I9" s="3">
        <f t="shared" si="1"/>
        <v>0.95783940000000001</v>
      </c>
      <c r="J9" s="7">
        <f t="shared" si="2"/>
        <v>0.99410143693537933</v>
      </c>
      <c r="K9" s="3">
        <f t="shared" si="3"/>
        <v>5.6833999999998941E-3</v>
      </c>
      <c r="L9" s="3">
        <f t="shared" si="4"/>
        <v>1.0999999999999233E-2</v>
      </c>
      <c r="M9" s="6">
        <f t="shared" si="5"/>
        <v>0</v>
      </c>
      <c r="N9" s="5">
        <f t="shared" si="6"/>
        <v>0</v>
      </c>
      <c r="O9" s="3">
        <f>(A9*0.0045%)+'Test Circuit'!$T$3</f>
        <v>1.2406299999999999E-3</v>
      </c>
      <c r="P9" s="4">
        <f t="shared" si="7"/>
        <v>2.1015000000000001E-3</v>
      </c>
      <c r="Q9" s="3">
        <f>(C9*0.015%)+IF(C9&lt;20,'Test Circuit'!$T$6,'Test Circuit'!T14)</f>
        <v>7.8004499999999987E-3</v>
      </c>
      <c r="R9" s="4">
        <f>(D9*0.03%)+'Test Circuit'!$T$8</f>
        <v>1.5239400000000001E-3</v>
      </c>
      <c r="S9" s="4">
        <f t="shared" si="8"/>
        <v>2.5247617058009996E-2</v>
      </c>
      <c r="T9" s="4">
        <f t="shared" si="9"/>
        <v>1.8302440254331323E-2</v>
      </c>
      <c r="U9" s="34">
        <f t="shared" si="10"/>
        <v>3.2239217052554642E-2</v>
      </c>
      <c r="V9" s="3">
        <f t="shared" si="11"/>
        <v>7.8984924510567198E-3</v>
      </c>
    </row>
    <row r="10" spans="1:22" x14ac:dyDescent="0.25">
      <c r="A10" s="3">
        <v>12.013999999999999</v>
      </c>
      <c r="B10" s="4">
        <v>9.0499999999999997E-2</v>
      </c>
      <c r="C10" s="3">
        <v>12.000999999999999</v>
      </c>
      <c r="D10" s="4">
        <v>9.01E-2</v>
      </c>
      <c r="E10" s="6">
        <v>22</v>
      </c>
      <c r="F10" s="11">
        <v>22</v>
      </c>
      <c r="G10" s="5">
        <v>22.9</v>
      </c>
      <c r="H10" s="3">
        <f t="shared" si="0"/>
        <v>1.087267</v>
      </c>
      <c r="I10" s="3">
        <f t="shared" si="1"/>
        <v>1.0812900999999999</v>
      </c>
      <c r="J10" s="7">
        <f t="shared" si="2"/>
        <v>0.99450282221386277</v>
      </c>
      <c r="K10" s="3">
        <f t="shared" si="3"/>
        <v>5.9769000000000627E-3</v>
      </c>
      <c r="L10" s="3">
        <f t="shared" si="4"/>
        <v>1.2999999999999901E-2</v>
      </c>
      <c r="M10" s="6">
        <f t="shared" si="5"/>
        <v>0</v>
      </c>
      <c r="N10" s="5">
        <f t="shared" si="6"/>
        <v>0</v>
      </c>
      <c r="O10" s="3">
        <f>(A10*0.0045%)+'Test Circuit'!$T$3</f>
        <v>1.2406299999999999E-3</v>
      </c>
      <c r="P10" s="4">
        <f t="shared" si="7"/>
        <v>2.1787500000000001E-3</v>
      </c>
      <c r="Q10" s="3">
        <f>(C10*0.015%)+IF(C10&lt;20,'Test Circuit'!$T$6,'Test Circuit'!T15)</f>
        <v>7.8001499999999988E-3</v>
      </c>
      <c r="R10" s="4">
        <f>(D10*0.03%)+'Test Circuit'!$T$8</f>
        <v>1.52703E-3</v>
      </c>
      <c r="S10" s="4">
        <f t="shared" si="8"/>
        <v>2.6175743299008791E-2</v>
      </c>
      <c r="T10" s="4">
        <f t="shared" si="9"/>
        <v>1.8339358062948882E-2</v>
      </c>
      <c r="U10" s="34">
        <f t="shared" si="10"/>
        <v>2.9287377093502483E-2</v>
      </c>
      <c r="V10" s="3">
        <f t="shared" si="11"/>
        <v>7.8981961750389552E-3</v>
      </c>
    </row>
    <row r="11" spans="1:22" x14ac:dyDescent="0.25">
      <c r="A11" s="3">
        <v>12.013999999999999</v>
      </c>
      <c r="B11" s="4">
        <v>0.1003</v>
      </c>
      <c r="C11" s="3">
        <v>12</v>
      </c>
      <c r="D11" s="4">
        <v>9.9900000000000003E-2</v>
      </c>
      <c r="E11" s="6">
        <v>22</v>
      </c>
      <c r="F11" s="11">
        <v>22</v>
      </c>
      <c r="G11" s="5">
        <v>22.9</v>
      </c>
      <c r="H11" s="3">
        <f t="shared" si="0"/>
        <v>1.2050041999999999</v>
      </c>
      <c r="I11" s="3">
        <f t="shared" si="1"/>
        <v>1.1988000000000001</v>
      </c>
      <c r="J11" s="7">
        <f t="shared" si="2"/>
        <v>0.99485130425271562</v>
      </c>
      <c r="K11" s="3">
        <f t="shared" si="3"/>
        <v>6.204199999999771E-3</v>
      </c>
      <c r="L11" s="3">
        <f t="shared" si="4"/>
        <v>1.3999999999999346E-2</v>
      </c>
      <c r="M11" s="6">
        <f t="shared" si="5"/>
        <v>0</v>
      </c>
      <c r="N11" s="5">
        <f t="shared" si="6"/>
        <v>0</v>
      </c>
      <c r="O11" s="3">
        <f>(A11*0.0045%)+'Test Circuit'!$T$3</f>
        <v>1.2406299999999999E-3</v>
      </c>
      <c r="P11" s="4">
        <f t="shared" si="7"/>
        <v>2.2522499999999999E-3</v>
      </c>
      <c r="Q11" s="3">
        <f>(C11*0.015%)+IF(C11&lt;20,'Test Circuit'!$T$6,'Test Circuit'!T16)</f>
        <v>7.7999999999999996E-3</v>
      </c>
      <c r="R11" s="4">
        <f>(D11*0.03%)+'Test Circuit'!$T$8</f>
        <v>1.5299700000000001E-3</v>
      </c>
      <c r="S11" s="4">
        <f t="shared" si="8"/>
        <v>2.7058817621114815E-2</v>
      </c>
      <c r="T11" s="4">
        <f t="shared" si="9"/>
        <v>1.8376168391098294E-2</v>
      </c>
      <c r="U11" s="34">
        <f t="shared" si="10"/>
        <v>2.7048540045490309E-2</v>
      </c>
      <c r="V11" s="3">
        <f t="shared" si="11"/>
        <v>7.8980480371355043E-3</v>
      </c>
    </row>
    <row r="12" spans="1:22" x14ac:dyDescent="0.25">
      <c r="A12" s="3">
        <v>12.013999999999999</v>
      </c>
      <c r="B12" s="4">
        <v>0.2006</v>
      </c>
      <c r="C12" s="3">
        <v>11.986000000000001</v>
      </c>
      <c r="D12" s="4">
        <v>0.2001</v>
      </c>
      <c r="E12" s="6">
        <v>22</v>
      </c>
      <c r="F12" s="11">
        <v>22</v>
      </c>
      <c r="G12" s="5">
        <v>22.9</v>
      </c>
      <c r="H12" s="3">
        <f t="shared" si="0"/>
        <v>2.4100083999999997</v>
      </c>
      <c r="I12" s="3">
        <f t="shared" si="1"/>
        <v>2.3983986000000002</v>
      </c>
      <c r="J12" s="7">
        <f t="shared" si="2"/>
        <v>0.99518267239234537</v>
      </c>
      <c r="K12" s="3">
        <f t="shared" si="3"/>
        <v>1.1609799999999559E-2</v>
      </c>
      <c r="L12" s="3">
        <f t="shared" si="4"/>
        <v>2.7999999999998693E-2</v>
      </c>
      <c r="M12" s="6">
        <f t="shared" si="5"/>
        <v>0</v>
      </c>
      <c r="N12" s="5">
        <f t="shared" si="6"/>
        <v>0</v>
      </c>
      <c r="O12" s="3">
        <f>(A12*0.0045%)+'Test Circuit'!$T$3</f>
        <v>1.2406299999999999E-3</v>
      </c>
      <c r="P12" s="4">
        <f t="shared" si="7"/>
        <v>3.0045000000000002E-3</v>
      </c>
      <c r="Q12" s="3">
        <f>(C12*0.015%)+IF(C12&lt;20,'Test Circuit'!$T$6,'Test Circuit'!T17)</f>
        <v>7.7978999999999991E-3</v>
      </c>
      <c r="R12" s="4">
        <f>(D12*0.03%)+'Test Circuit'!$T$8</f>
        <v>1.56003E-3</v>
      </c>
      <c r="S12" s="4">
        <f t="shared" si="8"/>
        <v>3.6096920929145952E-2</v>
      </c>
      <c r="T12" s="4">
        <f t="shared" si="9"/>
        <v>1.876351132272135E-2</v>
      </c>
      <c r="U12" s="34">
        <f t="shared" si="10"/>
        <v>1.6816614016988498E-2</v>
      </c>
      <c r="V12" s="3">
        <f t="shared" si="11"/>
        <v>7.8959741138696742E-3</v>
      </c>
    </row>
    <row r="13" spans="1:22" x14ac:dyDescent="0.25">
      <c r="A13" s="3">
        <v>12.013999999999999</v>
      </c>
      <c r="B13" s="4">
        <v>0.3009</v>
      </c>
      <c r="C13" s="3">
        <v>11.971</v>
      </c>
      <c r="D13" s="4">
        <v>0.30009999999999998</v>
      </c>
      <c r="E13" s="6">
        <v>22</v>
      </c>
      <c r="F13" s="11">
        <v>22</v>
      </c>
      <c r="G13" s="5">
        <v>22.9</v>
      </c>
      <c r="H13" s="3">
        <f t="shared" si="0"/>
        <v>3.6150126</v>
      </c>
      <c r="I13" s="3">
        <f t="shared" si="1"/>
        <v>3.5924970999999997</v>
      </c>
      <c r="J13" s="7">
        <f t="shared" si="2"/>
        <v>0.9937716676284889</v>
      </c>
      <c r="K13" s="3">
        <f t="shared" si="3"/>
        <v>2.2515500000000355E-2</v>
      </c>
      <c r="L13" s="3">
        <f t="shared" si="4"/>
        <v>4.2999999999999261E-2</v>
      </c>
      <c r="M13" s="6">
        <f t="shared" si="5"/>
        <v>0</v>
      </c>
      <c r="N13" s="5">
        <f t="shared" si="6"/>
        <v>0</v>
      </c>
      <c r="O13" s="3">
        <f>(A13*0.0045%)+'Test Circuit'!$T$3</f>
        <v>1.2406299999999999E-3</v>
      </c>
      <c r="P13" s="4">
        <f t="shared" si="7"/>
        <v>3.7567500000000001E-3</v>
      </c>
      <c r="Q13" s="3">
        <f>(C13*0.015%)+IF(C13&lt;20,'Test Circuit'!$T$6,'Test Circuit'!T18)</f>
        <v>7.7956499999999995E-3</v>
      </c>
      <c r="R13" s="4">
        <f>(D13*0.03%)+'Test Circuit'!$T$8</f>
        <v>1.5900300000000001E-3</v>
      </c>
      <c r="S13" s="4">
        <f t="shared" si="8"/>
        <v>4.5135138301956979E-2</v>
      </c>
      <c r="T13" s="4">
        <f t="shared" si="9"/>
        <v>1.9177481095889203E-2</v>
      </c>
      <c r="U13" s="34">
        <f t="shared" si="10"/>
        <v>1.3494212730502964E-2</v>
      </c>
      <c r="V13" s="3">
        <f t="shared" si="11"/>
        <v>7.8937520685286276E-3</v>
      </c>
    </row>
    <row r="14" spans="1:22" x14ac:dyDescent="0.25">
      <c r="A14" s="3">
        <v>12.013999999999999</v>
      </c>
      <c r="B14" s="4">
        <v>0.40060000000000001</v>
      </c>
      <c r="C14" s="3">
        <v>11.957000000000001</v>
      </c>
      <c r="D14" s="4">
        <v>0.3997</v>
      </c>
      <c r="E14" s="6">
        <v>23</v>
      </c>
      <c r="F14" s="11">
        <v>23</v>
      </c>
      <c r="G14" s="5">
        <v>22.9</v>
      </c>
      <c r="H14" s="3">
        <f t="shared" si="0"/>
        <v>4.8128083999999998</v>
      </c>
      <c r="I14" s="3">
        <f t="shared" si="1"/>
        <v>4.7792129000000001</v>
      </c>
      <c r="J14" s="7">
        <f t="shared" si="2"/>
        <v>0.99301956421119952</v>
      </c>
      <c r="K14" s="3">
        <f t="shared" si="3"/>
        <v>3.3595499999999667E-2</v>
      </c>
      <c r="L14" s="3">
        <f t="shared" si="4"/>
        <v>5.6999999999998607E-2</v>
      </c>
      <c r="M14" s="6">
        <f t="shared" si="5"/>
        <v>1</v>
      </c>
      <c r="N14" s="5">
        <f t="shared" si="6"/>
        <v>0</v>
      </c>
      <c r="O14" s="3">
        <f>(A14*0.0045%)+'Test Circuit'!$T$3</f>
        <v>1.2406299999999999E-3</v>
      </c>
      <c r="P14" s="4">
        <f t="shared" si="7"/>
        <v>4.5044999999999998E-3</v>
      </c>
      <c r="Q14" s="3">
        <f>(C14*0.015%)+IF(C14&lt;20,'Test Circuit'!$T$6,'Test Circuit'!T19)</f>
        <v>7.7935499999999989E-3</v>
      </c>
      <c r="R14" s="4">
        <f>(D14*0.03%)+'Test Circuit'!$T$8</f>
        <v>1.61991E-3</v>
      </c>
      <c r="S14" s="4">
        <f t="shared" si="8"/>
        <v>5.4119345091618705E-2</v>
      </c>
      <c r="T14" s="4">
        <f t="shared" si="9"/>
        <v>1.9618157872936255E-2</v>
      </c>
      <c r="U14" s="34">
        <f t="shared" si="10"/>
        <v>1.1887110715247683E-2</v>
      </c>
      <c r="V14" s="3">
        <f t="shared" si="11"/>
        <v>7.8916781738360298E-3</v>
      </c>
    </row>
    <row r="15" spans="1:22" x14ac:dyDescent="0.25">
      <c r="A15" s="3">
        <v>12.013999999999999</v>
      </c>
      <c r="B15" s="4">
        <v>0.50080000000000002</v>
      </c>
      <c r="C15" s="3">
        <v>11.943</v>
      </c>
      <c r="D15" s="4">
        <v>0.49980000000000002</v>
      </c>
      <c r="E15" s="6">
        <v>23</v>
      </c>
      <c r="F15" s="11">
        <v>23</v>
      </c>
      <c r="G15" s="5">
        <v>22.9</v>
      </c>
      <c r="H15" s="3">
        <f t="shared" si="0"/>
        <v>6.0166111999999998</v>
      </c>
      <c r="I15" s="3">
        <f t="shared" si="1"/>
        <v>5.9691114000000001</v>
      </c>
      <c r="J15" s="7">
        <f t="shared" si="2"/>
        <v>0.99210522361823883</v>
      </c>
      <c r="K15" s="3">
        <f t="shared" si="3"/>
        <v>4.7499799999999759E-2</v>
      </c>
      <c r="L15" s="3">
        <f t="shared" si="4"/>
        <v>7.099999999999973E-2</v>
      </c>
      <c r="M15" s="6">
        <f t="shared" si="5"/>
        <v>1</v>
      </c>
      <c r="N15" s="5">
        <f t="shared" si="6"/>
        <v>0</v>
      </c>
      <c r="O15" s="3">
        <f>(A15*0.0045%)+'Test Circuit'!$T$3</f>
        <v>1.2406299999999999E-3</v>
      </c>
      <c r="P15" s="4">
        <f t="shared" si="7"/>
        <v>5.2560000000000003E-3</v>
      </c>
      <c r="Q15" s="3">
        <f>(C15*0.015%)+IF(C15&lt;20,'Test Circuit'!$T$6,'Test Circuit'!T20)</f>
        <v>7.7914499999999992E-3</v>
      </c>
      <c r="R15" s="4">
        <f>(D15*0.03%)+'Test Circuit'!$T$8</f>
        <v>1.6499399999999999E-3</v>
      </c>
      <c r="S15" s="4">
        <f t="shared" si="8"/>
        <v>6.31486405373511E-2</v>
      </c>
      <c r="T15" s="4">
        <f t="shared" si="9"/>
        <v>2.0086332629476119E-2</v>
      </c>
      <c r="U15" s="34">
        <f t="shared" si="10"/>
        <v>1.0934943101364749E-2</v>
      </c>
      <c r="V15" s="3">
        <f t="shared" si="11"/>
        <v>7.8896042929541138E-3</v>
      </c>
    </row>
    <row r="16" spans="1:22" x14ac:dyDescent="0.25">
      <c r="A16" s="3">
        <v>12.013999999999999</v>
      </c>
      <c r="B16" s="4">
        <v>0.60109999999999997</v>
      </c>
      <c r="C16" s="3">
        <v>11.928000000000001</v>
      </c>
      <c r="D16" s="4">
        <v>0.6</v>
      </c>
      <c r="E16" s="6">
        <v>23</v>
      </c>
      <c r="F16" s="11">
        <v>23</v>
      </c>
      <c r="G16" s="5">
        <v>22.9</v>
      </c>
      <c r="H16" s="3">
        <f t="shared" si="0"/>
        <v>7.2216153999999992</v>
      </c>
      <c r="I16" s="3">
        <f t="shared" si="1"/>
        <v>7.1568000000000005</v>
      </c>
      <c r="J16" s="7">
        <f t="shared" si="2"/>
        <v>0.99102480589038311</v>
      </c>
      <c r="K16" s="3">
        <f t="shared" si="3"/>
        <v>6.4815399999998746E-2</v>
      </c>
      <c r="L16" s="3">
        <f t="shared" si="4"/>
        <v>8.5999999999998522E-2</v>
      </c>
      <c r="M16" s="6">
        <f t="shared" si="5"/>
        <v>1</v>
      </c>
      <c r="N16" s="5">
        <f t="shared" si="6"/>
        <v>0</v>
      </c>
      <c r="O16" s="3">
        <f>(A16*0.0045%)+'Test Circuit'!$T$3</f>
        <v>1.2406299999999999E-3</v>
      </c>
      <c r="P16" s="4">
        <f t="shared" si="7"/>
        <v>6.0082499999999997E-3</v>
      </c>
      <c r="Q16" s="3">
        <f>(C16*0.015%)+IF(C16&lt;20,'Test Circuit'!$T$6,'Test Circuit'!T21)</f>
        <v>7.7891999999999996E-3</v>
      </c>
      <c r="R16" s="4">
        <f>(D16*0.03%)+'Test Circuit'!$T$8</f>
        <v>1.6800000000000001E-3</v>
      </c>
      <c r="S16" s="4">
        <f t="shared" si="8"/>
        <v>7.2186967628862925E-2</v>
      </c>
      <c r="T16" s="4">
        <f t="shared" si="9"/>
        <v>2.0576805226079197E-2</v>
      </c>
      <c r="U16" s="34">
        <f t="shared" si="10"/>
        <v>1.0307878508299912E-2</v>
      </c>
      <c r="V16" s="3">
        <f t="shared" si="11"/>
        <v>7.8873822930614935E-3</v>
      </c>
    </row>
    <row r="17" spans="1:22" x14ac:dyDescent="0.25">
      <c r="A17" s="3">
        <v>12.013999999999999</v>
      </c>
      <c r="B17" s="4">
        <v>0.70120000000000005</v>
      </c>
      <c r="C17" s="3">
        <v>11.913</v>
      </c>
      <c r="D17" s="4">
        <v>0.70020000000000004</v>
      </c>
      <c r="E17" s="6">
        <v>24</v>
      </c>
      <c r="F17" s="11">
        <v>24</v>
      </c>
      <c r="G17" s="5">
        <v>22.9</v>
      </c>
      <c r="H17" s="3">
        <f t="shared" si="0"/>
        <v>8.4242167999999999</v>
      </c>
      <c r="I17" s="3">
        <f t="shared" si="1"/>
        <v>8.3414826000000009</v>
      </c>
      <c r="J17" s="7">
        <f t="shared" si="2"/>
        <v>0.99017900394016456</v>
      </c>
      <c r="K17" s="3">
        <f t="shared" si="3"/>
        <v>8.2734199999999092E-2</v>
      </c>
      <c r="L17" s="3">
        <f t="shared" si="4"/>
        <v>0.10099999999999909</v>
      </c>
      <c r="M17" s="6">
        <f t="shared" si="5"/>
        <v>2</v>
      </c>
      <c r="N17" s="5">
        <f t="shared" si="6"/>
        <v>0</v>
      </c>
      <c r="O17" s="3">
        <f>(A17*0.0045%)+'Test Circuit'!$T$3</f>
        <v>1.2406299999999999E-3</v>
      </c>
      <c r="P17" s="4">
        <f t="shared" si="7"/>
        <v>6.7589999999999994E-3</v>
      </c>
      <c r="Q17" s="3">
        <f>(C17*0.015%)+IF(C17&lt;20,'Test Circuit'!$T$6,'Test Circuit'!T22)</f>
        <v>7.7869499999999991E-3</v>
      </c>
      <c r="R17" s="4">
        <f>(D17*0.03%)+'Test Circuit'!$T$8</f>
        <v>1.71006E-3</v>
      </c>
      <c r="S17" s="4">
        <f t="shared" si="8"/>
        <v>8.1207285677310073E-2</v>
      </c>
      <c r="T17" s="4">
        <f t="shared" si="9"/>
        <v>2.1088979208068431E-2</v>
      </c>
      <c r="U17" s="34">
        <f t="shared" si="10"/>
        <v>9.8678910639371439E-3</v>
      </c>
      <c r="V17" s="3">
        <f t="shared" si="11"/>
        <v>7.8851603090488893E-3</v>
      </c>
    </row>
    <row r="18" spans="1:22" x14ac:dyDescent="0.25">
      <c r="A18" s="3">
        <v>12.013</v>
      </c>
      <c r="B18" s="4">
        <v>0.80100000000000005</v>
      </c>
      <c r="C18" s="3">
        <v>11.898</v>
      </c>
      <c r="D18" s="4">
        <v>0.79959999999999998</v>
      </c>
      <c r="E18" s="6">
        <v>24</v>
      </c>
      <c r="F18" s="11">
        <v>24</v>
      </c>
      <c r="G18" s="5">
        <v>22.9</v>
      </c>
      <c r="H18" s="3">
        <f t="shared" si="0"/>
        <v>9.6224129999999999</v>
      </c>
      <c r="I18" s="3">
        <f t="shared" si="1"/>
        <v>9.5136407999999992</v>
      </c>
      <c r="J18" s="7">
        <f t="shared" si="2"/>
        <v>0.98869595391509379</v>
      </c>
      <c r="K18" s="3">
        <f t="shared" si="3"/>
        <v>0.10877220000000065</v>
      </c>
      <c r="L18" s="3">
        <f t="shared" si="4"/>
        <v>0.11500000000000021</v>
      </c>
      <c r="M18" s="6">
        <f t="shared" si="5"/>
        <v>2</v>
      </c>
      <c r="N18" s="5">
        <f t="shared" si="6"/>
        <v>0</v>
      </c>
      <c r="O18" s="3">
        <f>(A18*0.0045%)+'Test Circuit'!$T$3</f>
        <v>1.240585E-3</v>
      </c>
      <c r="P18" s="4">
        <f t="shared" si="7"/>
        <v>7.5075000000000003E-3</v>
      </c>
      <c r="Q18" s="3">
        <f>(C18*0.015%)+IF(C18&lt;20,'Test Circuit'!$T$6,'Test Circuit'!T23)</f>
        <v>7.7846999999999986E-3</v>
      </c>
      <c r="R18" s="4">
        <f>(D18*0.03%)+'Test Circuit'!$T$8</f>
        <v>1.7398800000000001E-3</v>
      </c>
      <c r="S18" s="4">
        <f t="shared" si="8"/>
        <v>9.019307179364669E-2</v>
      </c>
      <c r="T18" s="4">
        <f t="shared" si="9"/>
        <v>2.1616693531810525E-2</v>
      </c>
      <c r="U18" s="34">
        <f t="shared" si="10"/>
        <v>9.5356739937935836E-3</v>
      </c>
      <c r="V18" s="3">
        <f t="shared" si="11"/>
        <v>7.8829312588798439E-3</v>
      </c>
    </row>
    <row r="19" spans="1:22" x14ac:dyDescent="0.25">
      <c r="A19" s="3">
        <v>12.013</v>
      </c>
      <c r="B19" s="4">
        <v>0.9012</v>
      </c>
      <c r="C19" s="3">
        <v>11.882</v>
      </c>
      <c r="D19" s="4">
        <v>0.89970000000000006</v>
      </c>
      <c r="E19" s="6">
        <v>26</v>
      </c>
      <c r="F19" s="11">
        <v>26</v>
      </c>
      <c r="G19" s="5">
        <v>22.9</v>
      </c>
      <c r="H19" s="3">
        <f t="shared" si="0"/>
        <v>10.8261156</v>
      </c>
      <c r="I19" s="3">
        <f t="shared" si="1"/>
        <v>10.690235400000001</v>
      </c>
      <c r="J19" s="7">
        <f t="shared" si="2"/>
        <v>0.98744885007509076</v>
      </c>
      <c r="K19" s="3">
        <f t="shared" si="3"/>
        <v>0.13588019999999901</v>
      </c>
      <c r="L19" s="3">
        <f t="shared" si="4"/>
        <v>0.13100000000000023</v>
      </c>
      <c r="M19" s="6">
        <f t="shared" si="5"/>
        <v>4</v>
      </c>
      <c r="N19" s="5">
        <f t="shared" si="6"/>
        <v>0</v>
      </c>
      <c r="O19" s="3">
        <f>(A19*0.0045%)+'Test Circuit'!$T$3</f>
        <v>1.240585E-3</v>
      </c>
      <c r="P19" s="4">
        <f t="shared" si="7"/>
        <v>8.258999999999999E-3</v>
      </c>
      <c r="Q19" s="3">
        <f>(C19*0.015%)+IF(C19&lt;20,'Test Circuit'!$T$6,'Test Circuit'!T24)</f>
        <v>7.7822999999999989E-3</v>
      </c>
      <c r="R19" s="4">
        <f>(D19*0.03%)+'Test Circuit'!$T$8</f>
        <v>1.76991E-3</v>
      </c>
      <c r="S19" s="4">
        <f t="shared" si="8"/>
        <v>9.9221666015727572E-2</v>
      </c>
      <c r="T19" s="4">
        <f t="shared" si="9"/>
        <v>2.2165021263998101E-2</v>
      </c>
      <c r="U19" s="34">
        <f t="shared" si="10"/>
        <v>9.2786940830835649E-3</v>
      </c>
      <c r="V19" s="3">
        <f t="shared" si="11"/>
        <v>7.8805611749560699E-3</v>
      </c>
    </row>
    <row r="20" spans="1:22" x14ac:dyDescent="0.25">
      <c r="A20" s="3">
        <v>12.013</v>
      </c>
      <c r="B20" s="4">
        <v>1.0015000000000001</v>
      </c>
      <c r="C20" s="3">
        <v>11.866</v>
      </c>
      <c r="D20" s="4">
        <v>0.99990000000000001</v>
      </c>
      <c r="E20" s="6">
        <v>26</v>
      </c>
      <c r="F20" s="11">
        <v>26</v>
      </c>
      <c r="G20" s="5">
        <v>22.9</v>
      </c>
      <c r="H20" s="3">
        <f t="shared" si="0"/>
        <v>12.031019500000001</v>
      </c>
      <c r="I20" s="3">
        <f t="shared" si="1"/>
        <v>11.864813399999999</v>
      </c>
      <c r="J20" s="7">
        <f t="shared" si="2"/>
        <v>0.98618520234299334</v>
      </c>
      <c r="K20" s="3">
        <f t="shared" si="3"/>
        <v>0.16620610000000191</v>
      </c>
      <c r="L20" s="3">
        <f t="shared" si="4"/>
        <v>0.14700000000000024</v>
      </c>
      <c r="M20" s="6">
        <f t="shared" si="5"/>
        <v>4</v>
      </c>
      <c r="N20" s="5">
        <f t="shared" si="6"/>
        <v>0</v>
      </c>
      <c r="O20" s="3">
        <f>(A20*0.0045%)+'Test Circuit'!$T$3</f>
        <v>1.240585E-3</v>
      </c>
      <c r="P20" s="4">
        <f t="shared" si="7"/>
        <v>9.0112500000000002E-3</v>
      </c>
      <c r="Q20" s="3">
        <f>(C20*0.015%)+IF(C20&lt;20,'Test Circuit'!$T$6,'Test Circuit'!T25)</f>
        <v>7.7798999999999993E-3</v>
      </c>
      <c r="R20" s="4">
        <f>(D20*0.03%)+'Test Circuit'!$T$8</f>
        <v>1.7999700000000001E-3</v>
      </c>
      <c r="S20" s="4">
        <f t="shared" si="8"/>
        <v>0.10825927599744009</v>
      </c>
      <c r="T20" s="4">
        <f t="shared" si="9"/>
        <v>2.2730989204210628E-2</v>
      </c>
      <c r="U20" s="34">
        <f t="shared" si="10"/>
        <v>9.0729383083097657E-3</v>
      </c>
      <c r="V20" s="3">
        <f t="shared" si="11"/>
        <v>7.8781911091458674E-3</v>
      </c>
    </row>
    <row r="21" spans="1:22" x14ac:dyDescent="0.25">
      <c r="A21" s="3">
        <v>12.013</v>
      </c>
      <c r="B21" s="4">
        <v>1.1016999999999999</v>
      </c>
      <c r="C21" s="3">
        <v>11.85</v>
      </c>
      <c r="D21" s="4">
        <v>1.1001000000000001</v>
      </c>
      <c r="E21" s="6">
        <v>28</v>
      </c>
      <c r="F21" s="11">
        <v>28</v>
      </c>
      <c r="G21" s="5">
        <v>22.9</v>
      </c>
      <c r="H21" s="3">
        <f t="shared" si="0"/>
        <v>13.234722099999999</v>
      </c>
      <c r="I21" s="3">
        <f t="shared" si="1"/>
        <v>13.036185</v>
      </c>
      <c r="J21" s="7">
        <f t="shared" si="2"/>
        <v>0.98499877077131837</v>
      </c>
      <c r="K21" s="3">
        <f t="shared" si="3"/>
        <v>0.19853709999999936</v>
      </c>
      <c r="L21" s="3">
        <f t="shared" si="4"/>
        <v>0.16300000000000026</v>
      </c>
      <c r="M21" s="6">
        <f t="shared" si="5"/>
        <v>6</v>
      </c>
      <c r="N21" s="5">
        <f t="shared" si="6"/>
        <v>0</v>
      </c>
      <c r="O21" s="3">
        <f>(A21*0.0045%)+'Test Circuit'!$T$3</f>
        <v>1.240585E-3</v>
      </c>
      <c r="P21" s="4">
        <f t="shared" si="7"/>
        <v>9.7627499999999989E-3</v>
      </c>
      <c r="Q21" s="3">
        <f>(C21*0.015%)+IF(C21&lt;20,'Test Circuit'!$T$6,'Test Circuit'!T26)</f>
        <v>7.7774999999999988E-3</v>
      </c>
      <c r="R21" s="4">
        <f>(D21*0.03%)+'Test Circuit'!$T$8</f>
        <v>1.8300300000000001E-3</v>
      </c>
      <c r="S21" s="4">
        <f t="shared" si="8"/>
        <v>0.11728787938533254</v>
      </c>
      <c r="T21" s="4">
        <f t="shared" si="9"/>
        <v>2.3312699106402292E-2</v>
      </c>
      <c r="U21" s="34">
        <f t="shared" si="10"/>
        <v>8.9051438783844129E-3</v>
      </c>
      <c r="V21" s="3">
        <f t="shared" si="11"/>
        <v>7.8758210614655912E-3</v>
      </c>
    </row>
    <row r="22" spans="1:22" x14ac:dyDescent="0.25">
      <c r="A22" s="3">
        <v>12.013</v>
      </c>
      <c r="B22" s="4">
        <v>1.2014</v>
      </c>
      <c r="C22" s="3">
        <v>11.833</v>
      </c>
      <c r="D22" s="4">
        <v>1.1997</v>
      </c>
      <c r="E22" s="6">
        <v>29</v>
      </c>
      <c r="F22" s="11">
        <v>29</v>
      </c>
      <c r="G22" s="5">
        <v>22.9</v>
      </c>
      <c r="H22" s="3">
        <f t="shared" si="0"/>
        <v>14.432418200000001</v>
      </c>
      <c r="I22" s="3">
        <f t="shared" si="1"/>
        <v>14.196050100000001</v>
      </c>
      <c r="J22" s="7">
        <f t="shared" si="2"/>
        <v>0.98362241886810076</v>
      </c>
      <c r="K22" s="3">
        <f t="shared" si="3"/>
        <v>0.23636809999999997</v>
      </c>
      <c r="L22" s="3">
        <f t="shared" si="4"/>
        <v>0.17999999999999972</v>
      </c>
      <c r="M22" s="6">
        <f t="shared" si="5"/>
        <v>7</v>
      </c>
      <c r="N22" s="5">
        <f t="shared" si="6"/>
        <v>0</v>
      </c>
      <c r="O22" s="3">
        <f>(A22*0.0045%)+'Test Circuit'!$T$3</f>
        <v>1.240585E-3</v>
      </c>
      <c r="P22" s="4">
        <f t="shared" si="7"/>
        <v>1.0510499999999999E-2</v>
      </c>
      <c r="Q22" s="3">
        <f>(C22*0.015%)+IF(C22&lt;20,'Test Circuit'!$T$6,'Test Circuit'!T27)</f>
        <v>7.7749499999999992E-3</v>
      </c>
      <c r="R22" s="4">
        <f>(D22*0.03%)+'Test Circuit'!$T$8</f>
        <v>1.85991E-3</v>
      </c>
      <c r="S22" s="4">
        <f t="shared" si="8"/>
        <v>0.1262714329680483</v>
      </c>
      <c r="T22" s="4">
        <f t="shared" si="9"/>
        <v>2.3903351070793579E-2</v>
      </c>
      <c r="U22" s="34">
        <f t="shared" si="10"/>
        <v>8.7637869612392973E-3</v>
      </c>
      <c r="V22" s="3">
        <f t="shared" si="11"/>
        <v>7.873302905688627E-3</v>
      </c>
    </row>
    <row r="23" spans="1:22" x14ac:dyDescent="0.25">
      <c r="A23" s="3">
        <v>12.013</v>
      </c>
      <c r="B23" s="4">
        <v>1.3017000000000001</v>
      </c>
      <c r="C23" s="3">
        <v>11.816000000000001</v>
      </c>
      <c r="D23" s="4">
        <v>1.2997000000000001</v>
      </c>
      <c r="E23" s="6">
        <v>31</v>
      </c>
      <c r="F23" s="11">
        <v>31</v>
      </c>
      <c r="G23" s="5">
        <v>22.9</v>
      </c>
      <c r="H23" s="3">
        <f t="shared" si="0"/>
        <v>15.6373221</v>
      </c>
      <c r="I23" s="3">
        <f t="shared" si="1"/>
        <v>15.357255200000003</v>
      </c>
      <c r="J23" s="7">
        <f t="shared" si="2"/>
        <v>0.98208984260802568</v>
      </c>
      <c r="K23" s="3">
        <f t="shared" si="3"/>
        <v>0.28006689999999779</v>
      </c>
      <c r="L23" s="3">
        <f t="shared" si="4"/>
        <v>0.19699999999999918</v>
      </c>
      <c r="M23" s="6">
        <f t="shared" si="5"/>
        <v>9</v>
      </c>
      <c r="N23" s="5">
        <f t="shared" si="6"/>
        <v>0</v>
      </c>
      <c r="O23" s="3">
        <f>(A23*0.0045%)+'Test Circuit'!$T$3</f>
        <v>1.240585E-3</v>
      </c>
      <c r="P23" s="4">
        <f t="shared" si="7"/>
        <v>1.126275E-2</v>
      </c>
      <c r="Q23" s="3">
        <f>(C23*0.015%)+IF(C23&lt;20,'Test Circuit'!$T$6,'Test Circuit'!T28)</f>
        <v>7.7723999999999988E-3</v>
      </c>
      <c r="R23" s="4">
        <f>(D23*0.03%)+'Test Circuit'!$T$8</f>
        <v>1.8899100000000001E-3</v>
      </c>
      <c r="S23" s="4">
        <f t="shared" si="8"/>
        <v>0.13530905256403067</v>
      </c>
      <c r="T23" s="4">
        <f t="shared" si="9"/>
        <v>2.4509744450072077E-2</v>
      </c>
      <c r="U23" s="34">
        <f t="shared" si="10"/>
        <v>8.6413172149053755E-3</v>
      </c>
      <c r="V23" s="3">
        <f t="shared" si="11"/>
        <v>7.8707847704167968E-3</v>
      </c>
    </row>
    <row r="24" spans="1:22" x14ac:dyDescent="0.25">
      <c r="A24" s="3">
        <v>12.013</v>
      </c>
      <c r="B24" s="4">
        <v>1.4018999999999999</v>
      </c>
      <c r="C24" s="3">
        <v>11.797000000000001</v>
      </c>
      <c r="D24" s="4">
        <v>1.3997999999999999</v>
      </c>
      <c r="E24" s="6">
        <v>33</v>
      </c>
      <c r="F24" s="11">
        <v>33</v>
      </c>
      <c r="G24" s="5">
        <v>22.9</v>
      </c>
      <c r="H24" s="3">
        <f t="shared" si="0"/>
        <v>16.841024699999998</v>
      </c>
      <c r="I24" s="3">
        <f t="shared" si="1"/>
        <v>16.513440599999999</v>
      </c>
      <c r="J24" s="7">
        <f t="shared" si="2"/>
        <v>0.98054844608119363</v>
      </c>
      <c r="K24" s="3">
        <f t="shared" si="3"/>
        <v>0.32758409999999927</v>
      </c>
      <c r="L24" s="3">
        <f t="shared" si="4"/>
        <v>0.2159999999999993</v>
      </c>
      <c r="M24" s="6">
        <f t="shared" si="5"/>
        <v>11</v>
      </c>
      <c r="N24" s="5">
        <f t="shared" si="6"/>
        <v>0</v>
      </c>
      <c r="O24" s="3">
        <f>(A24*0.0045%)+'Test Circuit'!$T$3</f>
        <v>1.240585E-3</v>
      </c>
      <c r="P24" s="4">
        <f t="shared" si="7"/>
        <v>1.2014249999999999E-2</v>
      </c>
      <c r="Q24" s="3">
        <f>(C24*0.015%)+IF(C24&lt;20,'Test Circuit'!$T$6,'Test Circuit'!T29)</f>
        <v>7.7695499999999992E-3</v>
      </c>
      <c r="R24" s="4">
        <f>(D24*0.03%)+'Test Circuit'!$T$8</f>
        <v>1.91994E-3</v>
      </c>
      <c r="S24" s="4">
        <f t="shared" si="8"/>
        <v>0.14433766360771755</v>
      </c>
      <c r="T24" s="4">
        <f t="shared" si="9"/>
        <v>2.5125379272686776E-2</v>
      </c>
      <c r="U24" s="34">
        <f t="shared" si="10"/>
        <v>8.535287378062419E-3</v>
      </c>
      <c r="V24" s="3">
        <f t="shared" si="11"/>
        <v>7.8679704082263158E-3</v>
      </c>
    </row>
    <row r="25" spans="1:22" x14ac:dyDescent="0.25">
      <c r="A25" s="3">
        <v>12.013</v>
      </c>
      <c r="B25" s="4">
        <v>1.5021</v>
      </c>
      <c r="C25" s="3">
        <v>11.778</v>
      </c>
      <c r="D25" s="4">
        <v>1.5</v>
      </c>
      <c r="E25" s="6">
        <v>34</v>
      </c>
      <c r="F25" s="11">
        <v>34</v>
      </c>
      <c r="G25" s="5">
        <v>22.9</v>
      </c>
      <c r="H25" s="3">
        <f t="shared" si="0"/>
        <v>18.044727299999998</v>
      </c>
      <c r="I25" s="3">
        <f t="shared" si="1"/>
        <v>17.667000000000002</v>
      </c>
      <c r="J25" s="7">
        <f t="shared" si="2"/>
        <v>0.97906716495516133</v>
      </c>
      <c r="K25" s="3">
        <f t="shared" si="3"/>
        <v>0.37772729999999655</v>
      </c>
      <c r="L25" s="3">
        <f t="shared" si="4"/>
        <v>0.23499999999999943</v>
      </c>
      <c r="M25" s="6">
        <f t="shared" si="5"/>
        <v>12</v>
      </c>
      <c r="N25" s="5">
        <f t="shared" si="6"/>
        <v>0</v>
      </c>
      <c r="O25" s="3">
        <f>(A25*0.0045%)+'Test Circuit'!$T$3</f>
        <v>1.240585E-3</v>
      </c>
      <c r="P25" s="4">
        <f t="shared" si="7"/>
        <v>1.2765749999999999E-2</v>
      </c>
      <c r="Q25" s="3">
        <f>(C25*0.015%)+IF(C25&lt;20,'Test Circuit'!$T$6,'Test Circuit'!T30)</f>
        <v>7.7666999999999996E-3</v>
      </c>
      <c r="R25" s="4">
        <f>(D25*0.03%)+'Test Circuit'!$T$8</f>
        <v>1.9499999999999999E-3</v>
      </c>
      <c r="S25" s="4">
        <f t="shared" si="8"/>
        <v>0.15336627632649219</v>
      </c>
      <c r="T25" s="4">
        <f t="shared" si="9"/>
        <v>2.575289007883387E-2</v>
      </c>
      <c r="U25" s="34">
        <f t="shared" si="10"/>
        <v>8.4428147225359251E-3</v>
      </c>
      <c r="V25" s="3">
        <f t="shared" si="11"/>
        <v>7.8651560717016289E-3</v>
      </c>
    </row>
    <row r="26" spans="1:22" x14ac:dyDescent="0.25">
      <c r="A26" s="3">
        <v>12.012</v>
      </c>
      <c r="B26" s="4">
        <v>1.6019000000000001</v>
      </c>
      <c r="C26" s="3">
        <v>11.757999999999999</v>
      </c>
      <c r="D26" s="4">
        <v>1.5995999999999999</v>
      </c>
      <c r="E26" s="6">
        <v>36</v>
      </c>
      <c r="F26" s="11">
        <v>36</v>
      </c>
      <c r="G26" s="5">
        <v>23</v>
      </c>
      <c r="H26" s="3">
        <f t="shared" si="0"/>
        <v>19.242022800000001</v>
      </c>
      <c r="I26" s="3">
        <f t="shared" si="1"/>
        <v>18.808096799999998</v>
      </c>
      <c r="J26" s="7">
        <f t="shared" si="2"/>
        <v>0.97744904449442793</v>
      </c>
      <c r="K26" s="3">
        <f t="shared" si="3"/>
        <v>0.43392600000000314</v>
      </c>
      <c r="L26" s="3">
        <f t="shared" si="4"/>
        <v>0.25400000000000134</v>
      </c>
      <c r="M26" s="6">
        <f t="shared" si="5"/>
        <v>14</v>
      </c>
      <c r="N26" s="5">
        <f t="shared" si="6"/>
        <v>0.10000000000000142</v>
      </c>
      <c r="O26" s="3">
        <f>(A26*0.0045%)+'Test Circuit'!$T$3</f>
        <v>1.24054E-3</v>
      </c>
      <c r="P26" s="4">
        <f t="shared" si="7"/>
        <v>1.351425E-2</v>
      </c>
      <c r="Q26" s="3">
        <f>(C26*0.015%)+IF(C26&lt;20,'Test Circuit'!$T$6,'Test Circuit'!T31)</f>
        <v>7.7636999999999992E-3</v>
      </c>
      <c r="R26" s="4">
        <f>(D26*0.03%)+'Test Circuit'!$T$8</f>
        <v>1.9798799999999998E-3</v>
      </c>
      <c r="S26" s="4">
        <f t="shared" si="8"/>
        <v>0.16234533394687209</v>
      </c>
      <c r="T26" s="4">
        <f t="shared" si="9"/>
        <v>2.6384820835293879E-2</v>
      </c>
      <c r="U26" s="34">
        <f t="shared" si="10"/>
        <v>8.3599771355205611E-3</v>
      </c>
      <c r="V26" s="3">
        <f t="shared" si="11"/>
        <v>7.8621865394812394E-3</v>
      </c>
    </row>
    <row r="27" spans="1:22" x14ac:dyDescent="0.25">
      <c r="A27" s="3">
        <v>12.012</v>
      </c>
      <c r="B27" s="4">
        <v>1.7021999999999999</v>
      </c>
      <c r="C27" s="3">
        <v>11.737</v>
      </c>
      <c r="D27" s="4">
        <v>1.6999</v>
      </c>
      <c r="E27" s="6">
        <v>39</v>
      </c>
      <c r="F27" s="11">
        <v>39</v>
      </c>
      <c r="G27" s="5">
        <v>23</v>
      </c>
      <c r="H27" s="3">
        <f t="shared" si="0"/>
        <v>20.446826399999999</v>
      </c>
      <c r="I27" s="3">
        <f t="shared" si="1"/>
        <v>19.951726300000001</v>
      </c>
      <c r="J27" s="7">
        <f t="shared" si="2"/>
        <v>0.97578596842784371</v>
      </c>
      <c r="K27" s="3">
        <f t="shared" si="3"/>
        <v>0.49510009999999838</v>
      </c>
      <c r="L27" s="3">
        <f t="shared" si="4"/>
        <v>0.27500000000000036</v>
      </c>
      <c r="M27" s="6">
        <f t="shared" si="5"/>
        <v>17</v>
      </c>
      <c r="N27" s="5">
        <f t="shared" si="6"/>
        <v>0.10000000000000142</v>
      </c>
      <c r="O27" s="3">
        <f>(A27*0.0045%)+'Test Circuit'!$T$3</f>
        <v>1.24054E-3</v>
      </c>
      <c r="P27" s="4">
        <f t="shared" si="7"/>
        <v>1.4266499999999998E-2</v>
      </c>
      <c r="Q27" s="3">
        <f>(C27*0.015%)+IF(C27&lt;20,'Test Circuit'!$T$6,'Test Circuit'!T32)</f>
        <v>7.7605499999999989E-3</v>
      </c>
      <c r="R27" s="4">
        <f>(D27*0.03%)+'Test Circuit'!$T$8</f>
        <v>2.0099699999999998E-3</v>
      </c>
      <c r="S27" s="4">
        <f t="shared" si="8"/>
        <v>0.17138220758588033</v>
      </c>
      <c r="T27" s="4">
        <f t="shared" si="9"/>
        <v>2.7029043318557235E-2</v>
      </c>
      <c r="U27" s="34">
        <f t="shared" si="10"/>
        <v>8.2850297748596514E-3</v>
      </c>
      <c r="V27" s="3">
        <f t="shared" si="11"/>
        <v>7.8590760140171689E-3</v>
      </c>
    </row>
    <row r="28" spans="1:22" x14ac:dyDescent="0.25">
      <c r="A28" s="3">
        <v>12.012</v>
      </c>
      <c r="B28" s="4">
        <v>1.8025</v>
      </c>
      <c r="C28" s="3">
        <v>11.715</v>
      </c>
      <c r="D28" s="4">
        <v>1.8001</v>
      </c>
      <c r="E28" s="6">
        <v>41</v>
      </c>
      <c r="F28" s="11">
        <v>41</v>
      </c>
      <c r="G28" s="5">
        <v>23</v>
      </c>
      <c r="H28" s="3">
        <f t="shared" si="0"/>
        <v>21.651630000000001</v>
      </c>
      <c r="I28" s="3">
        <f t="shared" si="1"/>
        <v>21.088171500000001</v>
      </c>
      <c r="J28" s="7">
        <f t="shared" si="2"/>
        <v>0.97397616253372155</v>
      </c>
      <c r="K28" s="3">
        <f t="shared" si="3"/>
        <v>0.56345849999999942</v>
      </c>
      <c r="L28" s="3">
        <f t="shared" si="4"/>
        <v>0.2970000000000006</v>
      </c>
      <c r="M28" s="6">
        <f t="shared" si="5"/>
        <v>19</v>
      </c>
      <c r="N28" s="5">
        <f t="shared" si="6"/>
        <v>0.10000000000000142</v>
      </c>
      <c r="O28" s="3">
        <f>(A28*0.0045%)+'Test Circuit'!$T$3</f>
        <v>1.24054E-3</v>
      </c>
      <c r="P28" s="4">
        <f t="shared" si="7"/>
        <v>1.5018749999999999E-2</v>
      </c>
      <c r="Q28" s="3">
        <f>(C28*0.015%)+IF(C28&lt;20,'Test Circuit'!$T$6,'Test Circuit'!T33)</f>
        <v>7.7572499999999994E-3</v>
      </c>
      <c r="R28" s="4">
        <f>(D28*0.03%)+'Test Circuit'!$T$8</f>
        <v>2.04003E-3</v>
      </c>
      <c r="S28" s="4">
        <f t="shared" si="8"/>
        <v>0.18041908222615255</v>
      </c>
      <c r="T28" s="4">
        <f t="shared" si="9"/>
        <v>2.7679384192709724E-2</v>
      </c>
      <c r="U28" s="34">
        <f t="shared" si="10"/>
        <v>8.2160329819200781E-3</v>
      </c>
      <c r="V28" s="3">
        <f t="shared" si="11"/>
        <v>7.8558174020339853E-3</v>
      </c>
    </row>
    <row r="29" spans="1:22" x14ac:dyDescent="0.25">
      <c r="A29" s="3">
        <v>12.012</v>
      </c>
      <c r="B29" s="4">
        <v>1.9026000000000001</v>
      </c>
      <c r="C29" s="3">
        <v>11.693</v>
      </c>
      <c r="D29" s="4">
        <v>1.9003000000000001</v>
      </c>
      <c r="E29" s="6">
        <v>44</v>
      </c>
      <c r="F29" s="11">
        <v>44</v>
      </c>
      <c r="G29" s="5">
        <v>23</v>
      </c>
      <c r="H29" s="3">
        <f t="shared" si="0"/>
        <v>22.854031200000001</v>
      </c>
      <c r="I29" s="3">
        <f t="shared" si="1"/>
        <v>22.220207900000002</v>
      </c>
      <c r="J29" s="7">
        <f t="shared" si="2"/>
        <v>0.97226645511886767</v>
      </c>
      <c r="K29" s="3">
        <f t="shared" si="3"/>
        <v>0.63382329999999953</v>
      </c>
      <c r="L29" s="3">
        <f t="shared" si="4"/>
        <v>0.31900000000000084</v>
      </c>
      <c r="M29" s="6">
        <f t="shared" si="5"/>
        <v>22</v>
      </c>
      <c r="N29" s="5">
        <f t="shared" si="6"/>
        <v>0.10000000000000142</v>
      </c>
      <c r="O29" s="3">
        <f>(A29*0.0045%)+'Test Circuit'!$T$3</f>
        <v>1.24054E-3</v>
      </c>
      <c r="P29" s="4">
        <f t="shared" si="7"/>
        <v>1.5769499999999999E-2</v>
      </c>
      <c r="Q29" s="3">
        <f>(C29*0.015%)+IF(C29&lt;20,'Test Circuit'!$T$6,'Test Circuit'!T34)</f>
        <v>7.753949999999999E-3</v>
      </c>
      <c r="R29" s="4">
        <f>(D29*0.03%)+'Test Circuit'!$T$8</f>
        <v>2.0700900000000001E-3</v>
      </c>
      <c r="S29" s="4">
        <f t="shared" si="8"/>
        <v>0.18943793803171749</v>
      </c>
      <c r="T29" s="4">
        <f t="shared" si="9"/>
        <v>2.8337686915103154E-2</v>
      </c>
      <c r="U29" s="34">
        <f t="shared" si="10"/>
        <v>8.153981707612841E-3</v>
      </c>
      <c r="V29" s="3">
        <f t="shared" si="11"/>
        <v>7.8525588246188896E-3</v>
      </c>
    </row>
    <row r="30" spans="1:22" x14ac:dyDescent="0.25">
      <c r="A30" s="3">
        <v>12.012</v>
      </c>
      <c r="B30" s="4">
        <v>2.0023</v>
      </c>
      <c r="C30" s="3">
        <v>11.667999999999999</v>
      </c>
      <c r="D30" s="4">
        <v>1.9999</v>
      </c>
      <c r="E30" s="6">
        <v>47</v>
      </c>
      <c r="F30" s="11">
        <v>47</v>
      </c>
      <c r="G30" s="5">
        <v>23</v>
      </c>
      <c r="H30" s="3">
        <f t="shared" si="0"/>
        <v>24.0516276</v>
      </c>
      <c r="I30" s="3">
        <f t="shared" si="1"/>
        <v>23.334833199999998</v>
      </c>
      <c r="J30" s="7">
        <f t="shared" si="2"/>
        <v>0.97019767593607675</v>
      </c>
      <c r="K30" s="3">
        <f t="shared" si="3"/>
        <v>0.71679440000000127</v>
      </c>
      <c r="L30" s="3">
        <f t="shared" si="4"/>
        <v>0.34400000000000119</v>
      </c>
      <c r="M30" s="6">
        <f t="shared" si="5"/>
        <v>25</v>
      </c>
      <c r="N30" s="5">
        <f t="shared" si="6"/>
        <v>0.10000000000000142</v>
      </c>
      <c r="O30" s="3">
        <f>(A30*0.0045%)+'Test Circuit'!$T$3</f>
        <v>1.24054E-3</v>
      </c>
      <c r="P30" s="4">
        <f t="shared" si="7"/>
        <v>1.6517250000000001E-2</v>
      </c>
      <c r="Q30" s="3">
        <f>(C30*0.015%)+IF(C30&lt;20,'Test Circuit'!$T$6,'Test Circuit'!T35)</f>
        <v>7.7501999999999988E-3</v>
      </c>
      <c r="R30" s="4">
        <f>(D30*0.03%)+'Test Circuit'!$T$8</f>
        <v>2.09997E-3</v>
      </c>
      <c r="S30" s="4">
        <f t="shared" si="8"/>
        <v>0.19842075518721214</v>
      </c>
      <c r="T30" s="4">
        <f t="shared" si="9"/>
        <v>2.8993247982296567E-2</v>
      </c>
      <c r="U30" s="34">
        <f t="shared" si="10"/>
        <v>8.0941893552011462E-3</v>
      </c>
      <c r="V30" s="3">
        <f t="shared" si="11"/>
        <v>7.8488559377529656E-3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CBAC5-66D5-294E-9A62-E40DF8B7ED0F}">
  <sheetPr codeName="Sheet4"/>
  <dimension ref="A1:V30"/>
  <sheetViews>
    <sheetView topLeftCell="C1" workbookViewId="0">
      <selection activeCell="C2" sqref="C2"/>
    </sheetView>
  </sheetViews>
  <sheetFormatPr defaultColWidth="11" defaultRowHeight="15.75" x14ac:dyDescent="0.25"/>
  <cols>
    <col min="1" max="2" width="6.375" bestFit="1" customWidth="1"/>
    <col min="3" max="3" width="7.5" bestFit="1" customWidth="1"/>
    <col min="4" max="4" width="6.875" bestFit="1" customWidth="1"/>
    <col min="5" max="6" width="7.125" bestFit="1" customWidth="1"/>
    <col min="7" max="7" width="8.25" bestFit="1" customWidth="1"/>
    <col min="8" max="8" width="6.875" bestFit="1" customWidth="1"/>
    <col min="9" max="9" width="8" bestFit="1" customWidth="1"/>
    <col min="10" max="10" width="11.875" bestFit="1" customWidth="1"/>
    <col min="11" max="11" width="13.625" bestFit="1" customWidth="1"/>
    <col min="12" max="12" width="14.5" bestFit="1" customWidth="1"/>
    <col min="13" max="13" width="8.25" bestFit="1" customWidth="1"/>
    <col min="14" max="14" width="9.375" bestFit="1" customWidth="1"/>
    <col min="15" max="15" width="11.75" bestFit="1" customWidth="1"/>
    <col min="16" max="16" width="11.125" bestFit="1" customWidth="1"/>
    <col min="17" max="17" width="13" bestFit="1" customWidth="1"/>
    <col min="18" max="18" width="11.625" bestFit="1" customWidth="1"/>
    <col min="19" max="19" width="12.25" bestFit="1" customWidth="1"/>
    <col min="20" max="20" width="13.5" bestFit="1" customWidth="1"/>
    <col min="21" max="21" width="17.5" bestFit="1" customWidth="1"/>
    <col min="22" max="22" width="20" bestFit="1" customWidth="1"/>
  </cols>
  <sheetData>
    <row r="1" spans="1:22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10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8" t="s">
        <v>25</v>
      </c>
      <c r="N1" s="8" t="s">
        <v>26</v>
      </c>
      <c r="O1" s="8" t="s">
        <v>42</v>
      </c>
      <c r="P1" s="8" t="s">
        <v>43</v>
      </c>
      <c r="Q1" s="8" t="s">
        <v>44</v>
      </c>
      <c r="R1" s="8" t="s">
        <v>45</v>
      </c>
      <c r="S1" s="8" t="s">
        <v>46</v>
      </c>
      <c r="T1" s="8" t="s">
        <v>47</v>
      </c>
      <c r="U1" s="8" t="s">
        <v>50</v>
      </c>
      <c r="V1" s="8" t="s">
        <v>51</v>
      </c>
    </row>
    <row r="2" spans="1:22" x14ac:dyDescent="0.25">
      <c r="A2" s="3">
        <v>16.024999999999999</v>
      </c>
      <c r="B2" s="4">
        <v>1.0999999999999999E-2</v>
      </c>
      <c r="C2" s="3">
        <v>16.021000000000001</v>
      </c>
      <c r="D2" s="4">
        <v>1.01E-2</v>
      </c>
      <c r="E2" s="6">
        <v>22</v>
      </c>
      <c r="F2" s="11">
        <v>22</v>
      </c>
      <c r="G2" s="5">
        <v>23</v>
      </c>
      <c r="H2" s="3">
        <f>A2*B2</f>
        <v>0.17627499999999999</v>
      </c>
      <c r="I2" s="3">
        <f>C2*D2</f>
        <v>0.16181210000000001</v>
      </c>
      <c r="J2" s="7">
        <f>I2/H2</f>
        <v>0.91795263083250622</v>
      </c>
      <c r="K2" s="3">
        <f>H2-I2</f>
        <v>1.4462899999999973E-2</v>
      </c>
      <c r="L2" s="3">
        <f>(A2-C2)</f>
        <v>3.9999999999977831E-3</v>
      </c>
      <c r="M2" s="6">
        <f>E2-$E$2</f>
        <v>0</v>
      </c>
      <c r="N2" s="5">
        <f>G2-$G$2</f>
        <v>0</v>
      </c>
      <c r="O2" s="3">
        <f>(A2*0.0045%)+'Test Circuit'!$T$3</f>
        <v>1.4211249999999999E-3</v>
      </c>
      <c r="P2" s="4">
        <f>(B2*0.75%)+0.0015</f>
        <v>1.5824999999999999E-3</v>
      </c>
      <c r="Q2" s="3">
        <f>(C2*0.015%)+IF(C2&lt;20,'Test Circuit'!$T$6,'Test Circuit'!T7)</f>
        <v>8.4031499999999981E-3</v>
      </c>
      <c r="R2" s="4">
        <f>(D2*0.03%)+'Test Circuit'!$T$8</f>
        <v>1.50303E-3</v>
      </c>
      <c r="S2" s="4">
        <f>SQRT(POWER(O2/A2,2) + POWER(P2/B2,2))*H2</f>
        <v>2.53595673181258E-2</v>
      </c>
      <c r="T2" s="4">
        <f>SQRT(POWER(Q2/C2,2)+POWER(R2/D2,2))*I2</f>
        <v>2.4080193197889531E-2</v>
      </c>
      <c r="U2" s="34">
        <f>SQRT(POWER(T2/I2,2)+POWER(S2/H2,2))*J2</f>
        <v>0.19000264401832062</v>
      </c>
      <c r="V2" s="3">
        <f>SQRT(POWER(O2,2)+POWER(Q2,2))</f>
        <v>8.5224718355724101E-3</v>
      </c>
    </row>
    <row r="3" spans="1:22" x14ac:dyDescent="0.25">
      <c r="A3" s="3">
        <v>16.024999999999999</v>
      </c>
      <c r="B3" s="4">
        <v>2.0799999999999999E-2</v>
      </c>
      <c r="C3" s="3">
        <v>16.02</v>
      </c>
      <c r="D3" s="4">
        <v>1.9900000000000001E-2</v>
      </c>
      <c r="E3" s="6">
        <v>22</v>
      </c>
      <c r="F3" s="11">
        <v>22</v>
      </c>
      <c r="G3" s="5">
        <v>23</v>
      </c>
      <c r="H3" s="3">
        <f t="shared" ref="H3:H30" si="0">A3*B3</f>
        <v>0.33331999999999995</v>
      </c>
      <c r="I3" s="3">
        <f t="shared" ref="I3:I30" si="1">C3*D3</f>
        <v>0.31879800000000003</v>
      </c>
      <c r="J3" s="7">
        <f t="shared" ref="J3:J30" si="2">I3/H3</f>
        <v>0.9564322572902918</v>
      </c>
      <c r="K3" s="3">
        <f t="shared" ref="K3:K30" si="3">H3-I3</f>
        <v>1.4521999999999924E-2</v>
      </c>
      <c r="L3" s="3">
        <f t="shared" ref="L3:L30" si="4">(A3-C3)</f>
        <v>4.9999999999990052E-3</v>
      </c>
      <c r="M3" s="6">
        <f t="shared" ref="M3:M30" si="5">E3-$E$2</f>
        <v>0</v>
      </c>
      <c r="N3" s="5">
        <f t="shared" ref="N3:N30" si="6">G3-$G$2</f>
        <v>0</v>
      </c>
      <c r="O3" s="3">
        <f>(A3*0.0045%)+'Test Circuit'!$T$3</f>
        <v>1.4211249999999999E-3</v>
      </c>
      <c r="P3" s="4">
        <f t="shared" ref="P3:P30" si="7">(B3*0.75%)+0.0015</f>
        <v>1.6559999999999999E-3</v>
      </c>
      <c r="Q3" s="3">
        <f>(C3*0.015%)+IF(C3&lt;20,'Test Circuit'!$T$6,'Test Circuit'!T8)</f>
        <v>8.402999999999999E-3</v>
      </c>
      <c r="R3" s="4">
        <f>(D3*0.03%)+'Test Circuit'!$T$8</f>
        <v>1.5059700000000001E-3</v>
      </c>
      <c r="S3" s="4">
        <f t="shared" ref="S3:S30" si="8">SQRT(POWER(O3/A3,2) + POWER(P3/B3,2))*H3</f>
        <v>2.6537416462763065E-2</v>
      </c>
      <c r="T3" s="4">
        <f t="shared" ref="T3:T30" si="9">SQRT(POWER(Q3/C3,2)+POWER(R3/D3,2))*I3</f>
        <v>2.4126218909868588E-2</v>
      </c>
      <c r="U3" s="34">
        <f t="shared" ref="U3:U30" si="10">SQRT(POWER(T3/I3,2)+POWER(S3/H3,2))*J3</f>
        <v>0.10505912400947791</v>
      </c>
      <c r="V3" s="3">
        <f t="shared" ref="V3:V30" si="11">SQRT(POWER(O3,2)+POWER(Q3,2))</f>
        <v>8.5223239357363669E-3</v>
      </c>
    </row>
    <row r="4" spans="1:22" x14ac:dyDescent="0.25">
      <c r="A4" s="3">
        <v>16.024999999999999</v>
      </c>
      <c r="B4" s="4">
        <v>3.1199999999999999E-2</v>
      </c>
      <c r="C4" s="3">
        <v>16.018999999999998</v>
      </c>
      <c r="D4" s="4">
        <v>3.0200000000000001E-2</v>
      </c>
      <c r="E4" s="6">
        <v>22</v>
      </c>
      <c r="F4" s="11">
        <v>22</v>
      </c>
      <c r="G4" s="5">
        <v>23</v>
      </c>
      <c r="H4" s="3">
        <f t="shared" si="0"/>
        <v>0.49997999999999992</v>
      </c>
      <c r="I4" s="3">
        <f t="shared" si="1"/>
        <v>0.48377379999999998</v>
      </c>
      <c r="J4" s="7">
        <f t="shared" si="2"/>
        <v>0.96758630345213814</v>
      </c>
      <c r="K4" s="3">
        <f t="shared" si="3"/>
        <v>1.6206199999999948E-2</v>
      </c>
      <c r="L4" s="3">
        <f t="shared" si="4"/>
        <v>6.0000000000002274E-3</v>
      </c>
      <c r="M4" s="6">
        <f t="shared" si="5"/>
        <v>0</v>
      </c>
      <c r="N4" s="5">
        <f t="shared" si="6"/>
        <v>0</v>
      </c>
      <c r="O4" s="3">
        <f>(A4*0.0045%)+'Test Circuit'!$T$3</f>
        <v>1.4211249999999999E-3</v>
      </c>
      <c r="P4" s="4">
        <f t="shared" si="7"/>
        <v>1.7340000000000001E-3</v>
      </c>
      <c r="Q4" s="3">
        <f>(C4*0.015%)+IF(C4&lt;20,'Test Circuit'!$T$6,'Test Circuit'!T9)</f>
        <v>8.4028499999999982E-3</v>
      </c>
      <c r="R4" s="4">
        <f>(D4*0.03%)+'Test Circuit'!$T$8</f>
        <v>1.50906E-3</v>
      </c>
      <c r="S4" s="4">
        <f t="shared" si="8"/>
        <v>2.7787385374991449E-2</v>
      </c>
      <c r="T4" s="4">
        <f t="shared" si="9"/>
        <v>2.4174964075636681E-2</v>
      </c>
      <c r="U4" s="34">
        <f t="shared" si="10"/>
        <v>7.2316741282252864E-2</v>
      </c>
      <c r="V4" s="3">
        <f t="shared" si="11"/>
        <v>8.5221760359737338E-3</v>
      </c>
    </row>
    <row r="5" spans="1:22" x14ac:dyDescent="0.25">
      <c r="A5" s="3">
        <v>16.016999999999999</v>
      </c>
      <c r="B5" s="4">
        <v>4.1000000000000002E-2</v>
      </c>
      <c r="C5" s="3">
        <v>16.016999999999999</v>
      </c>
      <c r="D5" s="4">
        <v>4.0099999999999997E-2</v>
      </c>
      <c r="E5" s="6">
        <v>22</v>
      </c>
      <c r="F5" s="11">
        <v>22</v>
      </c>
      <c r="G5" s="5">
        <v>23</v>
      </c>
      <c r="H5" s="3">
        <f t="shared" si="0"/>
        <v>0.65669699999999998</v>
      </c>
      <c r="I5" s="3">
        <f t="shared" si="1"/>
        <v>0.64228169999999996</v>
      </c>
      <c r="J5" s="7">
        <f t="shared" si="2"/>
        <v>0.97804878048780486</v>
      </c>
      <c r="K5" s="3">
        <f t="shared" si="3"/>
        <v>1.441530000000002E-2</v>
      </c>
      <c r="L5" s="3">
        <f t="shared" si="4"/>
        <v>0</v>
      </c>
      <c r="M5" s="6">
        <f t="shared" si="5"/>
        <v>0</v>
      </c>
      <c r="N5" s="5">
        <f t="shared" si="6"/>
        <v>0</v>
      </c>
      <c r="O5" s="3">
        <f>(A5*0.0045%)+'Test Circuit'!$T$3</f>
        <v>1.420765E-3</v>
      </c>
      <c r="P5" s="4">
        <f t="shared" si="7"/>
        <v>1.8075000000000001E-3</v>
      </c>
      <c r="Q5" s="3">
        <f>(C5*0.015%)+IF(C5&lt;20,'Test Circuit'!$T$6,'Test Circuit'!T10)</f>
        <v>8.4025499999999982E-3</v>
      </c>
      <c r="R5" s="4">
        <f>(D5*0.03%)+'Test Circuit'!$T$8</f>
        <v>1.5120299999999999E-3</v>
      </c>
      <c r="S5" s="4">
        <f t="shared" si="8"/>
        <v>2.895078610333026E-2</v>
      </c>
      <c r="T5" s="4">
        <f t="shared" si="9"/>
        <v>2.4220528298193836E-2</v>
      </c>
      <c r="U5" s="34">
        <f t="shared" si="10"/>
        <v>5.674016186093201E-2</v>
      </c>
      <c r="V5" s="3">
        <f t="shared" si="11"/>
        <v>8.5218202097747265E-3</v>
      </c>
    </row>
    <row r="6" spans="1:22" x14ac:dyDescent="0.25">
      <c r="A6" s="3">
        <v>16.024999999999999</v>
      </c>
      <c r="B6" s="4">
        <v>5.0799999999999998E-2</v>
      </c>
      <c r="C6" s="3">
        <v>16.015999999999998</v>
      </c>
      <c r="D6" s="4">
        <v>4.99E-2</v>
      </c>
      <c r="E6" s="6">
        <v>22</v>
      </c>
      <c r="F6" s="11">
        <v>22</v>
      </c>
      <c r="G6" s="5">
        <v>23</v>
      </c>
      <c r="H6" s="3">
        <f t="shared" si="0"/>
        <v>0.81406999999999985</v>
      </c>
      <c r="I6" s="3">
        <f t="shared" si="1"/>
        <v>0.79919839999999986</v>
      </c>
      <c r="J6" s="7">
        <f t="shared" si="2"/>
        <v>0.98173179210632999</v>
      </c>
      <c r="K6" s="3">
        <f t="shared" si="3"/>
        <v>1.4871599999999985E-2</v>
      </c>
      <c r="L6" s="3">
        <f t="shared" si="4"/>
        <v>9.0000000000003411E-3</v>
      </c>
      <c r="M6" s="6">
        <f t="shared" si="5"/>
        <v>0</v>
      </c>
      <c r="N6" s="5">
        <f t="shared" si="6"/>
        <v>0</v>
      </c>
      <c r="O6" s="3">
        <f>(A6*0.0045%)+'Test Circuit'!$T$3</f>
        <v>1.4211249999999999E-3</v>
      </c>
      <c r="P6" s="4">
        <f t="shared" si="7"/>
        <v>1.8810000000000001E-3</v>
      </c>
      <c r="Q6" s="3">
        <f>(C6*0.015%)+IF(C6&lt;20,'Test Circuit'!$T$6,'Test Circuit'!T11)</f>
        <v>8.4023999999999991E-3</v>
      </c>
      <c r="R6" s="4">
        <f>(D6*0.03%)+'Test Circuit'!$T$8</f>
        <v>1.51497E-3</v>
      </c>
      <c r="S6" s="4">
        <f t="shared" si="8"/>
        <v>3.014311145189779E-2</v>
      </c>
      <c r="T6" s="4">
        <f t="shared" si="9"/>
        <v>2.4267381843980123E-2</v>
      </c>
      <c r="U6" s="34">
        <f t="shared" si="10"/>
        <v>4.7011117681380554E-2</v>
      </c>
      <c r="V6" s="3">
        <f t="shared" si="11"/>
        <v>8.5217323371263535E-3</v>
      </c>
    </row>
    <row r="7" spans="1:22" x14ac:dyDescent="0.25">
      <c r="A7" s="3">
        <v>16.024999999999999</v>
      </c>
      <c r="B7" s="4">
        <v>6.1100000000000002E-2</v>
      </c>
      <c r="C7" s="3">
        <v>16.013999999999999</v>
      </c>
      <c r="D7" s="4">
        <v>6.0199999999999997E-2</v>
      </c>
      <c r="E7" s="6">
        <v>22</v>
      </c>
      <c r="F7" s="11">
        <v>22</v>
      </c>
      <c r="G7" s="5">
        <v>23</v>
      </c>
      <c r="H7" s="3">
        <f t="shared" si="0"/>
        <v>0.97912749999999993</v>
      </c>
      <c r="I7" s="3">
        <f t="shared" si="1"/>
        <v>0.96404279999999987</v>
      </c>
      <c r="J7" s="7">
        <f t="shared" si="2"/>
        <v>0.98459373268547756</v>
      </c>
      <c r="K7" s="3">
        <f t="shared" si="3"/>
        <v>1.5084700000000062E-2</v>
      </c>
      <c r="L7" s="3">
        <f t="shared" si="4"/>
        <v>1.0999999999999233E-2</v>
      </c>
      <c r="M7" s="6">
        <f t="shared" si="5"/>
        <v>0</v>
      </c>
      <c r="N7" s="5">
        <f t="shared" si="6"/>
        <v>0</v>
      </c>
      <c r="O7" s="3">
        <f>(A7*0.0045%)+'Test Circuit'!$T$3</f>
        <v>1.4211249999999999E-3</v>
      </c>
      <c r="P7" s="4">
        <f t="shared" si="7"/>
        <v>1.9582499999999999E-3</v>
      </c>
      <c r="Q7" s="3">
        <f>(C7*0.015%)+IF(C7&lt;20,'Test Circuit'!$T$6,'Test Circuit'!T12)</f>
        <v>8.4020999999999992E-3</v>
      </c>
      <c r="R7" s="4">
        <f>(D7*0.03%)+'Test Circuit'!$T$8</f>
        <v>1.5180600000000001E-3</v>
      </c>
      <c r="S7" s="4">
        <f t="shared" si="8"/>
        <v>3.1381076379585648E-2</v>
      </c>
      <c r="T7" s="4">
        <f t="shared" si="9"/>
        <v>2.4315474259422005E-2</v>
      </c>
      <c r="U7" s="34">
        <f t="shared" si="10"/>
        <v>4.0156153436075093E-2</v>
      </c>
      <c r="V7" s="3">
        <f t="shared" si="11"/>
        <v>8.5214365382619024E-3</v>
      </c>
    </row>
    <row r="8" spans="1:22" x14ac:dyDescent="0.25">
      <c r="A8" s="3">
        <v>16.024999999999999</v>
      </c>
      <c r="B8" s="4">
        <v>7.0900000000000005E-2</v>
      </c>
      <c r="C8" s="3">
        <v>16.013000000000002</v>
      </c>
      <c r="D8" s="4">
        <v>7.0000000000000007E-2</v>
      </c>
      <c r="E8" s="6">
        <v>22</v>
      </c>
      <c r="F8" s="11">
        <v>22</v>
      </c>
      <c r="G8" s="5">
        <v>23</v>
      </c>
      <c r="H8" s="3">
        <f t="shared" si="0"/>
        <v>1.1361725</v>
      </c>
      <c r="I8" s="3">
        <f t="shared" si="1"/>
        <v>1.1209100000000003</v>
      </c>
      <c r="J8" s="7">
        <f t="shared" si="2"/>
        <v>0.98656674052575666</v>
      </c>
      <c r="K8" s="3">
        <f t="shared" si="3"/>
        <v>1.5262499999999735E-2</v>
      </c>
      <c r="L8" s="3">
        <f t="shared" si="4"/>
        <v>1.1999999999996902E-2</v>
      </c>
      <c r="M8" s="6">
        <f t="shared" si="5"/>
        <v>0</v>
      </c>
      <c r="N8" s="5">
        <f t="shared" si="6"/>
        <v>0</v>
      </c>
      <c r="O8" s="3">
        <f>(A8*0.0045%)+'Test Circuit'!$T$3</f>
        <v>1.4211249999999999E-3</v>
      </c>
      <c r="P8" s="4">
        <f t="shared" si="7"/>
        <v>2.0317500000000001E-3</v>
      </c>
      <c r="Q8" s="3">
        <f>(C8*0.015%)+IF(C8&lt;20,'Test Circuit'!$T$6,'Test Circuit'!T13)</f>
        <v>8.4019499999999983E-3</v>
      </c>
      <c r="R8" s="4">
        <f>(D8*0.03%)+'Test Circuit'!$T$8</f>
        <v>1.521E-3</v>
      </c>
      <c r="S8" s="4">
        <f t="shared" si="8"/>
        <v>3.255894965415413E-2</v>
      </c>
      <c r="T8" s="4">
        <f t="shared" si="9"/>
        <v>2.436287304424832E-2</v>
      </c>
      <c r="U8" s="34">
        <f t="shared" si="10"/>
        <v>3.5483671011321501E-2</v>
      </c>
      <c r="V8" s="3">
        <f t="shared" si="11"/>
        <v>8.5212886389398283E-3</v>
      </c>
    </row>
    <row r="9" spans="1:22" x14ac:dyDescent="0.25">
      <c r="A9" s="3">
        <v>16.024999999999999</v>
      </c>
      <c r="B9" s="4">
        <v>8.0799999999999997E-2</v>
      </c>
      <c r="C9" s="3">
        <v>16.012</v>
      </c>
      <c r="D9" s="4">
        <v>7.9799999999999996E-2</v>
      </c>
      <c r="E9" s="6">
        <v>22</v>
      </c>
      <c r="F9" s="11">
        <v>22</v>
      </c>
      <c r="G9" s="5">
        <v>23</v>
      </c>
      <c r="H9" s="3">
        <f t="shared" si="0"/>
        <v>1.2948199999999999</v>
      </c>
      <c r="I9" s="3">
        <f t="shared" si="1"/>
        <v>1.2777575999999999</v>
      </c>
      <c r="J9" s="7">
        <f t="shared" si="2"/>
        <v>0.98682256993250028</v>
      </c>
      <c r="K9" s="3">
        <f t="shared" si="3"/>
        <v>1.7062399999999922E-2</v>
      </c>
      <c r="L9" s="3">
        <f t="shared" si="4"/>
        <v>1.2999999999998124E-2</v>
      </c>
      <c r="M9" s="6">
        <f t="shared" si="5"/>
        <v>0</v>
      </c>
      <c r="N9" s="5">
        <f t="shared" si="6"/>
        <v>0</v>
      </c>
      <c r="O9" s="3">
        <f>(A9*0.0045%)+'Test Circuit'!$T$3</f>
        <v>1.4211249999999999E-3</v>
      </c>
      <c r="P9" s="4">
        <f t="shared" si="7"/>
        <v>2.1060000000000002E-3</v>
      </c>
      <c r="Q9" s="3">
        <f>(C9*0.015%)+IF(C9&lt;20,'Test Circuit'!$T$6,'Test Circuit'!T14)</f>
        <v>8.4017999999999992E-3</v>
      </c>
      <c r="R9" s="4">
        <f>(D9*0.03%)+'Test Circuit'!$T$8</f>
        <v>1.5239400000000001E-3</v>
      </c>
      <c r="S9" s="4">
        <f t="shared" si="8"/>
        <v>3.374884534379604E-2</v>
      </c>
      <c r="T9" s="4">
        <f t="shared" si="9"/>
        <v>2.4410536547119041E-2</v>
      </c>
      <c r="U9" s="34">
        <f t="shared" si="10"/>
        <v>3.1890236598227088E-2</v>
      </c>
      <c r="V9" s="3">
        <f t="shared" si="11"/>
        <v>8.5211407396911937E-3</v>
      </c>
    </row>
    <row r="10" spans="1:22" x14ac:dyDescent="0.25">
      <c r="A10" s="3">
        <v>16.024999999999999</v>
      </c>
      <c r="B10" s="4">
        <v>9.11E-2</v>
      </c>
      <c r="C10" s="3">
        <v>16.010000000000002</v>
      </c>
      <c r="D10" s="4">
        <v>9.01E-2</v>
      </c>
      <c r="E10" s="6">
        <v>22</v>
      </c>
      <c r="F10" s="11">
        <v>22</v>
      </c>
      <c r="G10" s="5">
        <v>23</v>
      </c>
      <c r="H10" s="3">
        <f t="shared" si="0"/>
        <v>1.4598774999999999</v>
      </c>
      <c r="I10" s="3">
        <f t="shared" si="1"/>
        <v>1.442501</v>
      </c>
      <c r="J10" s="7">
        <f t="shared" si="2"/>
        <v>0.98809728898486349</v>
      </c>
      <c r="K10" s="3">
        <f t="shared" si="3"/>
        <v>1.7376499999999906E-2</v>
      </c>
      <c r="L10" s="3">
        <f t="shared" si="4"/>
        <v>1.4999999999997016E-2</v>
      </c>
      <c r="M10" s="6">
        <f t="shared" si="5"/>
        <v>0</v>
      </c>
      <c r="N10" s="5">
        <f t="shared" si="6"/>
        <v>0</v>
      </c>
      <c r="O10" s="3">
        <f>(A10*0.0045%)+'Test Circuit'!$T$3</f>
        <v>1.4211249999999999E-3</v>
      </c>
      <c r="P10" s="4">
        <f t="shared" si="7"/>
        <v>2.1832499999999999E-3</v>
      </c>
      <c r="Q10" s="3">
        <f>(C10*0.015%)+IF(C10&lt;20,'Test Circuit'!$T$6,'Test Circuit'!T15)</f>
        <v>8.4014999999999992E-3</v>
      </c>
      <c r="R10" s="4">
        <f>(D10*0.03%)+'Test Circuit'!$T$8</f>
        <v>1.52703E-3</v>
      </c>
      <c r="S10" s="4">
        <f t="shared" si="8"/>
        <v>3.4986820784637961E-2</v>
      </c>
      <c r="T10" s="4">
        <f t="shared" si="9"/>
        <v>2.4459466594937588E-2</v>
      </c>
      <c r="U10" s="34">
        <f t="shared" si="10"/>
        <v>2.9008105551383705E-2</v>
      </c>
      <c r="V10" s="3">
        <f t="shared" si="11"/>
        <v>8.5208449414142604E-3</v>
      </c>
    </row>
    <row r="11" spans="1:22" x14ac:dyDescent="0.25">
      <c r="A11" s="3">
        <v>16.024999999999999</v>
      </c>
      <c r="B11" s="4">
        <v>0.1009</v>
      </c>
      <c r="C11" s="3">
        <v>16.009</v>
      </c>
      <c r="D11" s="4">
        <v>9.9900000000000003E-2</v>
      </c>
      <c r="E11" s="6">
        <v>22</v>
      </c>
      <c r="F11" s="11">
        <v>22</v>
      </c>
      <c r="G11" s="5">
        <v>23</v>
      </c>
      <c r="H11" s="3">
        <f t="shared" si="0"/>
        <v>1.6169224999999998</v>
      </c>
      <c r="I11" s="3">
        <f t="shared" si="1"/>
        <v>1.5992991000000001</v>
      </c>
      <c r="J11" s="7">
        <f t="shared" si="2"/>
        <v>0.98910065262868208</v>
      </c>
      <c r="K11" s="3">
        <f t="shared" si="3"/>
        <v>1.7623399999999734E-2</v>
      </c>
      <c r="L11" s="3">
        <f t="shared" si="4"/>
        <v>1.5999999999998238E-2</v>
      </c>
      <c r="M11" s="6">
        <f t="shared" si="5"/>
        <v>0</v>
      </c>
      <c r="N11" s="5">
        <f t="shared" si="6"/>
        <v>0</v>
      </c>
      <c r="O11" s="3">
        <f>(A11*0.0045%)+'Test Circuit'!$T$3</f>
        <v>1.4211249999999999E-3</v>
      </c>
      <c r="P11" s="4">
        <f t="shared" si="7"/>
        <v>2.2567500000000001E-3</v>
      </c>
      <c r="Q11" s="3">
        <f>(C11*0.015%)+IF(C11&lt;20,'Test Circuit'!$T$6,'Test Circuit'!T16)</f>
        <v>8.4013499999999984E-3</v>
      </c>
      <c r="R11" s="4">
        <f>(D11*0.03%)+'Test Circuit'!$T$8</f>
        <v>1.5299700000000001E-3</v>
      </c>
      <c r="S11" s="4">
        <f t="shared" si="8"/>
        <v>3.6164703021747714E-2</v>
      </c>
      <c r="T11" s="4">
        <f t="shared" si="9"/>
        <v>2.4507665283909418E-2</v>
      </c>
      <c r="U11" s="34">
        <f t="shared" si="10"/>
        <v>2.681685254926509E-2</v>
      </c>
      <c r="V11" s="3">
        <f t="shared" si="11"/>
        <v>8.520697042385967E-3</v>
      </c>
    </row>
    <row r="12" spans="1:22" x14ac:dyDescent="0.25">
      <c r="A12" s="3">
        <v>16.024999999999999</v>
      </c>
      <c r="B12" s="4">
        <v>0.20119999999999999</v>
      </c>
      <c r="C12" s="3">
        <v>15.994999999999999</v>
      </c>
      <c r="D12" s="4">
        <v>0.2001</v>
      </c>
      <c r="E12" s="6">
        <v>22</v>
      </c>
      <c r="F12" s="11">
        <v>22</v>
      </c>
      <c r="G12" s="5">
        <v>23</v>
      </c>
      <c r="H12" s="3">
        <f t="shared" si="0"/>
        <v>3.2242299999999995</v>
      </c>
      <c r="I12" s="3">
        <f t="shared" si="1"/>
        <v>3.2005995</v>
      </c>
      <c r="J12" s="7">
        <f t="shared" si="2"/>
        <v>0.99267096329976479</v>
      </c>
      <c r="K12" s="3">
        <f t="shared" si="3"/>
        <v>2.3630499999999444E-2</v>
      </c>
      <c r="L12" s="3">
        <f t="shared" si="4"/>
        <v>2.9999999999999361E-2</v>
      </c>
      <c r="M12" s="6">
        <f t="shared" si="5"/>
        <v>0</v>
      </c>
      <c r="N12" s="5">
        <f t="shared" si="6"/>
        <v>0</v>
      </c>
      <c r="O12" s="3">
        <f>(A12*0.0045%)+'Test Circuit'!$T$3</f>
        <v>1.4211249999999999E-3</v>
      </c>
      <c r="P12" s="4">
        <f t="shared" si="7"/>
        <v>3.009E-3</v>
      </c>
      <c r="Q12" s="3">
        <f>(C12*0.015%)+IF(C12&lt;20,'Test Circuit'!$T$6,'Test Circuit'!T17)</f>
        <v>8.3992499999999987E-3</v>
      </c>
      <c r="R12" s="4">
        <f>(D12*0.03%)+'Test Circuit'!$T$8</f>
        <v>1.56003E-3</v>
      </c>
      <c r="S12" s="4">
        <f t="shared" si="8"/>
        <v>4.8220072747411691E-2</v>
      </c>
      <c r="T12" s="4">
        <f t="shared" si="9"/>
        <v>2.5009217307236795E-2</v>
      </c>
      <c r="U12" s="34">
        <f t="shared" si="10"/>
        <v>1.6750133712581532E-2</v>
      </c>
      <c r="V12" s="3">
        <f t="shared" si="11"/>
        <v>8.5186264637044026E-3</v>
      </c>
    </row>
    <row r="13" spans="1:22" x14ac:dyDescent="0.25">
      <c r="A13" s="3">
        <v>16.024999999999999</v>
      </c>
      <c r="B13" s="4">
        <v>0.3014</v>
      </c>
      <c r="C13" s="3">
        <v>15.981</v>
      </c>
      <c r="D13" s="4">
        <v>0.30009999999999998</v>
      </c>
      <c r="E13" s="6">
        <v>22</v>
      </c>
      <c r="F13" s="11">
        <v>22</v>
      </c>
      <c r="G13" s="5">
        <v>23</v>
      </c>
      <c r="H13" s="3">
        <f t="shared" si="0"/>
        <v>4.8299349999999999</v>
      </c>
      <c r="I13" s="3">
        <f t="shared" si="1"/>
        <v>4.7958980999999996</v>
      </c>
      <c r="J13" s="7">
        <f t="shared" si="2"/>
        <v>0.99295292793795353</v>
      </c>
      <c r="K13" s="3">
        <f t="shared" si="3"/>
        <v>3.4036900000000259E-2</v>
      </c>
      <c r="L13" s="3">
        <f t="shared" si="4"/>
        <v>4.3999999999998707E-2</v>
      </c>
      <c r="M13" s="6">
        <f t="shared" si="5"/>
        <v>0</v>
      </c>
      <c r="N13" s="5">
        <f t="shared" si="6"/>
        <v>0</v>
      </c>
      <c r="O13" s="3">
        <f>(A13*0.0045%)+'Test Circuit'!$T$3</f>
        <v>1.4211249999999999E-3</v>
      </c>
      <c r="P13" s="4">
        <f t="shared" si="7"/>
        <v>3.7605E-3</v>
      </c>
      <c r="Q13" s="3">
        <f>(C13*0.015%)+IF(C13&lt;20,'Test Circuit'!$T$6,'Test Circuit'!T18)</f>
        <v>8.3971499999999991E-3</v>
      </c>
      <c r="R13" s="4">
        <f>(D13*0.03%)+'Test Circuit'!$T$8</f>
        <v>1.5900300000000001E-3</v>
      </c>
      <c r="S13" s="4">
        <f t="shared" si="8"/>
        <v>6.0263534700790107E-2</v>
      </c>
      <c r="T13" s="4">
        <f t="shared" si="9"/>
        <v>2.5534919531281598E-2</v>
      </c>
      <c r="U13" s="34">
        <f t="shared" si="10"/>
        <v>1.3470028299459234E-2</v>
      </c>
      <c r="V13" s="3">
        <f t="shared" si="11"/>
        <v>8.5165558994305321E-3</v>
      </c>
    </row>
    <row r="14" spans="1:22" x14ac:dyDescent="0.25">
      <c r="A14" s="3">
        <v>16.024000000000001</v>
      </c>
      <c r="B14" s="4">
        <v>0.40110000000000001</v>
      </c>
      <c r="C14" s="3">
        <v>15.967000000000001</v>
      </c>
      <c r="D14" s="4">
        <v>0.39979999999999999</v>
      </c>
      <c r="E14" s="6">
        <v>22</v>
      </c>
      <c r="F14" s="11">
        <v>22</v>
      </c>
      <c r="G14" s="5">
        <v>23</v>
      </c>
      <c r="H14" s="3">
        <f t="shared" si="0"/>
        <v>6.4272264000000003</v>
      </c>
      <c r="I14" s="3">
        <f t="shared" si="1"/>
        <v>6.3836066000000002</v>
      </c>
      <c r="J14" s="7">
        <f t="shared" si="2"/>
        <v>0.99321327781451729</v>
      </c>
      <c r="K14" s="3">
        <f t="shared" si="3"/>
        <v>4.3619800000000097E-2</v>
      </c>
      <c r="L14" s="3">
        <f t="shared" si="4"/>
        <v>5.7000000000000384E-2</v>
      </c>
      <c r="M14" s="6">
        <f t="shared" si="5"/>
        <v>0</v>
      </c>
      <c r="N14" s="5">
        <f t="shared" si="6"/>
        <v>0</v>
      </c>
      <c r="O14" s="3">
        <f>(A14*0.0045%)+'Test Circuit'!$T$3</f>
        <v>1.4210799999999999E-3</v>
      </c>
      <c r="P14" s="4">
        <f t="shared" si="7"/>
        <v>4.5082500000000001E-3</v>
      </c>
      <c r="Q14" s="3">
        <f>(C14*0.015%)+IF(C14&lt;20,'Test Circuit'!$T$6,'Test Circuit'!T19)</f>
        <v>8.3950499999999994E-3</v>
      </c>
      <c r="R14" s="4">
        <f>(D14*0.03%)+'Test Circuit'!$T$8</f>
        <v>1.6199400000000001E-3</v>
      </c>
      <c r="S14" s="4">
        <f t="shared" si="8"/>
        <v>7.2242446675023025E-2</v>
      </c>
      <c r="T14" s="4">
        <f t="shared" si="9"/>
        <v>2.6082433858926102E-2</v>
      </c>
      <c r="U14" s="34">
        <f t="shared" si="10"/>
        <v>1.1878482582967932E-2</v>
      </c>
      <c r="V14" s="3">
        <f t="shared" si="11"/>
        <v>8.5144778388871259E-3</v>
      </c>
    </row>
    <row r="15" spans="1:22" x14ac:dyDescent="0.25">
      <c r="A15" s="3">
        <v>16.024000000000001</v>
      </c>
      <c r="B15" s="4">
        <v>0.50139999999999996</v>
      </c>
      <c r="C15" s="3">
        <v>15.952999999999999</v>
      </c>
      <c r="D15" s="4">
        <v>0.49990000000000001</v>
      </c>
      <c r="E15" s="6">
        <v>23</v>
      </c>
      <c r="F15" s="11">
        <v>23</v>
      </c>
      <c r="G15" s="5">
        <v>23</v>
      </c>
      <c r="H15" s="3">
        <f t="shared" si="0"/>
        <v>8.0344335999999998</v>
      </c>
      <c r="I15" s="3">
        <f t="shared" si="1"/>
        <v>7.9749046999999997</v>
      </c>
      <c r="J15" s="7">
        <f t="shared" si="2"/>
        <v>0.99259077827216091</v>
      </c>
      <c r="K15" s="3">
        <f t="shared" si="3"/>
        <v>5.9528900000000107E-2</v>
      </c>
      <c r="L15" s="3">
        <f t="shared" si="4"/>
        <v>7.1000000000001506E-2</v>
      </c>
      <c r="M15" s="6">
        <f t="shared" si="5"/>
        <v>1</v>
      </c>
      <c r="N15" s="5">
        <f t="shared" si="6"/>
        <v>0</v>
      </c>
      <c r="O15" s="3">
        <f>(A15*0.0045%)+'Test Circuit'!$T$3</f>
        <v>1.4210799999999999E-3</v>
      </c>
      <c r="P15" s="4">
        <f t="shared" si="7"/>
        <v>5.2604999999999996E-3</v>
      </c>
      <c r="Q15" s="3">
        <f>(C15*0.015%)+IF(C15&lt;20,'Test Circuit'!$T$6,'Test Circuit'!T20)</f>
        <v>8.3929499999999997E-3</v>
      </c>
      <c r="R15" s="4">
        <f>(D15*0.03%)+'Test Circuit'!$T$8</f>
        <v>1.64997E-3</v>
      </c>
      <c r="S15" s="4">
        <f t="shared" si="8"/>
        <v>8.4297263410771373E-2</v>
      </c>
      <c r="T15" s="4">
        <f t="shared" si="9"/>
        <v>2.6654259282109644E-2</v>
      </c>
      <c r="U15" s="34">
        <f t="shared" si="10"/>
        <v>1.0929897256346148E-2</v>
      </c>
      <c r="V15" s="3">
        <f t="shared" si="11"/>
        <v>8.5124073016333048E-3</v>
      </c>
    </row>
    <row r="16" spans="1:22" x14ac:dyDescent="0.25">
      <c r="A16" s="3">
        <v>16.024000000000001</v>
      </c>
      <c r="B16" s="4">
        <v>0.60160000000000002</v>
      </c>
      <c r="C16" s="3">
        <v>15.939</v>
      </c>
      <c r="D16" s="4">
        <v>0.60009999999999997</v>
      </c>
      <c r="E16" s="6">
        <v>23</v>
      </c>
      <c r="F16" s="11">
        <v>23</v>
      </c>
      <c r="G16" s="5">
        <v>23</v>
      </c>
      <c r="H16" s="3">
        <f t="shared" si="0"/>
        <v>9.6400384000000017</v>
      </c>
      <c r="I16" s="3">
        <f t="shared" si="1"/>
        <v>9.5649938999999993</v>
      </c>
      <c r="J16" s="7">
        <f t="shared" si="2"/>
        <v>0.99221533183934185</v>
      </c>
      <c r="K16" s="3">
        <f t="shared" si="3"/>
        <v>7.5044500000002401E-2</v>
      </c>
      <c r="L16" s="3">
        <f t="shared" si="4"/>
        <v>8.5000000000000853E-2</v>
      </c>
      <c r="M16" s="6">
        <f t="shared" si="5"/>
        <v>1</v>
      </c>
      <c r="N16" s="5">
        <f t="shared" si="6"/>
        <v>0</v>
      </c>
      <c r="O16" s="3">
        <f>(A16*0.0045%)+'Test Circuit'!$T$3</f>
        <v>1.4210799999999999E-3</v>
      </c>
      <c r="P16" s="4">
        <f t="shared" si="7"/>
        <v>6.012E-3</v>
      </c>
      <c r="Q16" s="3">
        <f>(C16*0.015%)+IF(C16&lt;20,'Test Circuit'!$T$6,'Test Circuit'!T21)</f>
        <v>8.3908499999999983E-3</v>
      </c>
      <c r="R16" s="4">
        <f>(D16*0.03%)+'Test Circuit'!$T$8</f>
        <v>1.6800299999999999E-3</v>
      </c>
      <c r="S16" s="4">
        <f t="shared" si="8"/>
        <v>9.6340081361705077E-2</v>
      </c>
      <c r="T16" s="4">
        <f t="shared" si="9"/>
        <v>2.7247310443424204E-2</v>
      </c>
      <c r="U16" s="34">
        <f t="shared" si="10"/>
        <v>1.031091399768036E-2</v>
      </c>
      <c r="V16" s="3">
        <f t="shared" si="11"/>
        <v>8.5103367788178612E-3</v>
      </c>
    </row>
    <row r="17" spans="1:22" x14ac:dyDescent="0.25">
      <c r="A17" s="3">
        <v>16.024000000000001</v>
      </c>
      <c r="B17" s="4">
        <v>0.70179999999999998</v>
      </c>
      <c r="C17" s="3">
        <v>15.923999999999999</v>
      </c>
      <c r="D17" s="4">
        <v>0.70020000000000004</v>
      </c>
      <c r="E17" s="6">
        <v>24</v>
      </c>
      <c r="F17" s="11">
        <v>24</v>
      </c>
      <c r="G17" s="5">
        <v>23</v>
      </c>
      <c r="H17" s="3">
        <f t="shared" si="0"/>
        <v>11.2456432</v>
      </c>
      <c r="I17" s="3">
        <f t="shared" si="1"/>
        <v>11.1499848</v>
      </c>
      <c r="J17" s="7">
        <f t="shared" si="2"/>
        <v>0.99149373688114173</v>
      </c>
      <c r="K17" s="3">
        <f t="shared" si="3"/>
        <v>9.5658399999999588E-2</v>
      </c>
      <c r="L17" s="3">
        <f t="shared" si="4"/>
        <v>0.10000000000000142</v>
      </c>
      <c r="M17" s="6">
        <f t="shared" si="5"/>
        <v>2</v>
      </c>
      <c r="N17" s="5">
        <f t="shared" si="6"/>
        <v>0</v>
      </c>
      <c r="O17" s="3">
        <f>(A17*0.0045%)+'Test Circuit'!$T$3</f>
        <v>1.4210799999999999E-3</v>
      </c>
      <c r="P17" s="4">
        <f t="shared" si="7"/>
        <v>6.7635000000000004E-3</v>
      </c>
      <c r="Q17" s="3">
        <f>(C17*0.015%)+IF(C17&lt;20,'Test Circuit'!$T$6,'Test Circuit'!T22)</f>
        <v>8.3885999999999995E-3</v>
      </c>
      <c r="R17" s="4">
        <f>(D17*0.03%)+'Test Circuit'!$T$8</f>
        <v>1.71006E-3</v>
      </c>
      <c r="S17" s="4">
        <f t="shared" si="8"/>
        <v>0.10838291262072576</v>
      </c>
      <c r="T17" s="4">
        <f t="shared" si="9"/>
        <v>2.7857269025502732E-2</v>
      </c>
      <c r="U17" s="34">
        <f t="shared" si="10"/>
        <v>9.8716465415473516E-3</v>
      </c>
      <c r="V17" s="3">
        <f t="shared" si="11"/>
        <v>8.5081183775497608E-3</v>
      </c>
    </row>
    <row r="18" spans="1:22" x14ac:dyDescent="0.25">
      <c r="A18" s="3">
        <v>16.024000000000001</v>
      </c>
      <c r="B18" s="4">
        <v>0.80149999999999999</v>
      </c>
      <c r="C18" s="3">
        <v>15.909000000000001</v>
      </c>
      <c r="D18" s="4">
        <v>0.79959999999999998</v>
      </c>
      <c r="E18" s="6">
        <v>25</v>
      </c>
      <c r="F18" s="11">
        <v>25</v>
      </c>
      <c r="G18" s="5">
        <v>23.1</v>
      </c>
      <c r="H18" s="3">
        <f t="shared" si="0"/>
        <v>12.843236000000001</v>
      </c>
      <c r="I18" s="3">
        <f t="shared" si="1"/>
        <v>12.7208364</v>
      </c>
      <c r="J18" s="7">
        <f t="shared" si="2"/>
        <v>0.99046972273965839</v>
      </c>
      <c r="K18" s="3">
        <f t="shared" si="3"/>
        <v>0.12239960000000139</v>
      </c>
      <c r="L18" s="3">
        <f t="shared" si="4"/>
        <v>0.11500000000000021</v>
      </c>
      <c r="M18" s="6">
        <f t="shared" si="5"/>
        <v>3</v>
      </c>
      <c r="N18" s="5">
        <f t="shared" si="6"/>
        <v>0.10000000000000142</v>
      </c>
      <c r="O18" s="3">
        <f>(A18*0.0045%)+'Test Circuit'!$T$3</f>
        <v>1.4210799999999999E-3</v>
      </c>
      <c r="P18" s="4">
        <f t="shared" si="7"/>
        <v>7.5112500000000006E-3</v>
      </c>
      <c r="Q18" s="3">
        <f>(C18*0.015%)+IF(C18&lt;20,'Test Circuit'!$T$6,'Test Circuit'!T23)</f>
        <v>8.386349999999999E-3</v>
      </c>
      <c r="R18" s="4">
        <f>(D18*0.03%)+'Test Circuit'!$T$8</f>
        <v>1.7398800000000001E-3</v>
      </c>
      <c r="S18" s="4">
        <f t="shared" si="8"/>
        <v>0.12036565916196897</v>
      </c>
      <c r="T18" s="4">
        <f t="shared" si="9"/>
        <v>2.8480438285569502E-2</v>
      </c>
      <c r="U18" s="34">
        <f t="shared" si="10"/>
        <v>9.543796179729086E-3</v>
      </c>
      <c r="V18" s="3">
        <f t="shared" si="11"/>
        <v>8.5058999928814098E-3</v>
      </c>
    </row>
    <row r="19" spans="1:22" x14ac:dyDescent="0.25">
      <c r="A19" s="3">
        <v>16.024000000000001</v>
      </c>
      <c r="B19" s="4">
        <v>0.90169999999999995</v>
      </c>
      <c r="C19" s="3">
        <v>15.894</v>
      </c>
      <c r="D19" s="4">
        <v>0.89970000000000006</v>
      </c>
      <c r="E19" s="6">
        <v>26</v>
      </c>
      <c r="F19" s="11">
        <v>26</v>
      </c>
      <c r="G19" s="5">
        <v>23.1</v>
      </c>
      <c r="H19" s="3">
        <f t="shared" si="0"/>
        <v>14.448840799999999</v>
      </c>
      <c r="I19" s="3">
        <f t="shared" si="1"/>
        <v>14.299831800000002</v>
      </c>
      <c r="J19" s="7">
        <f t="shared" si="2"/>
        <v>0.98968713116418328</v>
      </c>
      <c r="K19" s="3">
        <f t="shared" si="3"/>
        <v>0.14900899999999773</v>
      </c>
      <c r="L19" s="3">
        <f t="shared" si="4"/>
        <v>0.13000000000000078</v>
      </c>
      <c r="M19" s="6">
        <f t="shared" si="5"/>
        <v>4</v>
      </c>
      <c r="N19" s="5">
        <f t="shared" si="6"/>
        <v>0.10000000000000142</v>
      </c>
      <c r="O19" s="3">
        <f>(A19*0.0045%)+'Test Circuit'!$T$3</f>
        <v>1.4210799999999999E-3</v>
      </c>
      <c r="P19" s="4">
        <f t="shared" si="7"/>
        <v>8.2627499999999993E-3</v>
      </c>
      <c r="Q19" s="3">
        <f>(C19*0.015%)+IF(C19&lt;20,'Test Circuit'!$T$6,'Test Circuit'!T24)</f>
        <v>8.3840999999999985E-3</v>
      </c>
      <c r="R19" s="4">
        <f>(D19*0.03%)+'Test Circuit'!$T$8</f>
        <v>1.76991E-3</v>
      </c>
      <c r="S19" s="4">
        <f t="shared" si="8"/>
        <v>0.13240850648241553</v>
      </c>
      <c r="T19" s="4">
        <f t="shared" si="9"/>
        <v>2.9124728455949433E-2</v>
      </c>
      <c r="U19" s="34">
        <f t="shared" si="10"/>
        <v>9.2907464733987619E-3</v>
      </c>
      <c r="V19" s="3">
        <f t="shared" si="11"/>
        <v>8.5036816248258013E-3</v>
      </c>
    </row>
    <row r="20" spans="1:22" x14ac:dyDescent="0.25">
      <c r="A20" s="3">
        <v>16.024000000000001</v>
      </c>
      <c r="B20" s="4">
        <v>1.0019</v>
      </c>
      <c r="C20" s="3">
        <v>15.878</v>
      </c>
      <c r="D20" s="4">
        <v>0.99990000000000001</v>
      </c>
      <c r="E20" s="6">
        <v>27</v>
      </c>
      <c r="F20" s="11">
        <v>27</v>
      </c>
      <c r="G20" s="5">
        <v>23.1</v>
      </c>
      <c r="H20" s="3">
        <f t="shared" si="0"/>
        <v>16.054445600000001</v>
      </c>
      <c r="I20" s="3">
        <f t="shared" si="1"/>
        <v>15.876412200000001</v>
      </c>
      <c r="J20" s="7">
        <f t="shared" si="2"/>
        <v>0.9889106479017874</v>
      </c>
      <c r="K20" s="3">
        <f t="shared" si="3"/>
        <v>0.17803340000000034</v>
      </c>
      <c r="L20" s="3">
        <f t="shared" si="4"/>
        <v>0.1460000000000008</v>
      </c>
      <c r="M20" s="6">
        <f t="shared" si="5"/>
        <v>5</v>
      </c>
      <c r="N20" s="5">
        <f t="shared" si="6"/>
        <v>0.10000000000000142</v>
      </c>
      <c r="O20" s="3">
        <f>(A20*0.0045%)+'Test Circuit'!$T$3</f>
        <v>1.4210799999999999E-3</v>
      </c>
      <c r="P20" s="4">
        <f t="shared" si="7"/>
        <v>9.0142499999999997E-3</v>
      </c>
      <c r="Q20" s="3">
        <f>(C20*0.015%)+IF(C20&lt;20,'Test Circuit'!$T$6,'Test Circuit'!T25)</f>
        <v>8.3816999999999989E-3</v>
      </c>
      <c r="R20" s="4">
        <f>(D20*0.03%)+'Test Circuit'!$T$8</f>
        <v>1.7999700000000001E-3</v>
      </c>
      <c r="S20" s="4">
        <f t="shared" si="8"/>
        <v>0.1444513588909756</v>
      </c>
      <c r="T20" s="4">
        <f t="shared" si="9"/>
        <v>2.9783399426945523E-2</v>
      </c>
      <c r="U20" s="34">
        <f t="shared" si="10"/>
        <v>9.0891524414539702E-3</v>
      </c>
      <c r="V20" s="3">
        <f t="shared" si="11"/>
        <v>8.5013153838920698E-3</v>
      </c>
    </row>
    <row r="21" spans="1:22" x14ac:dyDescent="0.25">
      <c r="A21" s="3">
        <v>16.024000000000001</v>
      </c>
      <c r="B21" s="4">
        <v>1.1021000000000001</v>
      </c>
      <c r="C21" s="3">
        <v>15.862</v>
      </c>
      <c r="D21" s="4">
        <v>1.1000000000000001</v>
      </c>
      <c r="E21" s="6">
        <v>28</v>
      </c>
      <c r="F21" s="11">
        <v>28</v>
      </c>
      <c r="G21" s="5">
        <v>23.1</v>
      </c>
      <c r="H21" s="3">
        <f t="shared" si="0"/>
        <v>17.660050400000003</v>
      </c>
      <c r="I21" s="3">
        <f t="shared" si="1"/>
        <v>17.4482</v>
      </c>
      <c r="J21" s="7">
        <f t="shared" si="2"/>
        <v>0.98800397534539297</v>
      </c>
      <c r="K21" s="3">
        <f t="shared" si="3"/>
        <v>0.21185040000000299</v>
      </c>
      <c r="L21" s="3">
        <f t="shared" si="4"/>
        <v>0.16200000000000081</v>
      </c>
      <c r="M21" s="6">
        <f t="shared" si="5"/>
        <v>6</v>
      </c>
      <c r="N21" s="5">
        <f t="shared" si="6"/>
        <v>0.10000000000000142</v>
      </c>
      <c r="O21" s="3">
        <f>(A21*0.0045%)+'Test Circuit'!$T$3</f>
        <v>1.4210799999999999E-3</v>
      </c>
      <c r="P21" s="4">
        <f t="shared" si="7"/>
        <v>9.7657500000000001E-3</v>
      </c>
      <c r="Q21" s="3">
        <f>(C21*0.015%)+IF(C21&lt;20,'Test Circuit'!$T$6,'Test Circuit'!T26)</f>
        <v>8.3792999999999992E-3</v>
      </c>
      <c r="R21" s="4">
        <f>(D21*0.03%)+'Test Circuit'!$T$8</f>
        <v>1.83E-3</v>
      </c>
      <c r="S21" s="4">
        <f t="shared" si="8"/>
        <v>0.15649421521299739</v>
      </c>
      <c r="T21" s="4">
        <f t="shared" si="9"/>
        <v>3.0455718066144818E-2</v>
      </c>
      <c r="U21" s="34">
        <f t="shared" si="10"/>
        <v>8.923410312125981E-3</v>
      </c>
      <c r="V21" s="3">
        <f t="shared" si="11"/>
        <v>8.4989491618905448E-3</v>
      </c>
    </row>
    <row r="22" spans="1:22" x14ac:dyDescent="0.25">
      <c r="A22" s="3">
        <v>16.024000000000001</v>
      </c>
      <c r="B22" s="4">
        <v>1.2018</v>
      </c>
      <c r="C22" s="3">
        <v>15.846</v>
      </c>
      <c r="D22" s="4">
        <v>1.1997</v>
      </c>
      <c r="E22" s="6">
        <v>29</v>
      </c>
      <c r="F22" s="11">
        <v>29</v>
      </c>
      <c r="G22" s="5">
        <v>23.1</v>
      </c>
      <c r="H22" s="3">
        <f t="shared" si="0"/>
        <v>19.2576432</v>
      </c>
      <c r="I22" s="3">
        <f t="shared" si="1"/>
        <v>19.010446200000001</v>
      </c>
      <c r="J22" s="7">
        <f t="shared" si="2"/>
        <v>0.98716369404953974</v>
      </c>
      <c r="K22" s="3">
        <f t="shared" si="3"/>
        <v>0.24719699999999989</v>
      </c>
      <c r="L22" s="3">
        <f t="shared" si="4"/>
        <v>0.17800000000000082</v>
      </c>
      <c r="M22" s="6">
        <f t="shared" si="5"/>
        <v>7</v>
      </c>
      <c r="N22" s="5">
        <f t="shared" si="6"/>
        <v>0.10000000000000142</v>
      </c>
      <c r="O22" s="3">
        <f>(A22*0.0045%)+'Test Circuit'!$T$3</f>
        <v>1.4210799999999999E-3</v>
      </c>
      <c r="P22" s="4">
        <f t="shared" si="7"/>
        <v>1.0513499999999999E-2</v>
      </c>
      <c r="Q22" s="3">
        <f>(C22*0.015%)+IF(C22&lt;20,'Test Circuit'!$T$6,'Test Circuit'!T27)</f>
        <v>8.3768999999999996E-3</v>
      </c>
      <c r="R22" s="4">
        <f>(D22*0.03%)+'Test Circuit'!$T$8</f>
        <v>1.85991E-3</v>
      </c>
      <c r="S22" s="4">
        <f t="shared" si="8"/>
        <v>0.16847698049425922</v>
      </c>
      <c r="T22" s="4">
        <f t="shared" si="9"/>
        <v>3.1138472820757931E-2</v>
      </c>
      <c r="U22" s="34">
        <f t="shared" si="10"/>
        <v>8.7863413435490118E-3</v>
      </c>
      <c r="V22" s="3">
        <f t="shared" si="11"/>
        <v>8.4965829588370401E-3</v>
      </c>
    </row>
    <row r="23" spans="1:22" x14ac:dyDescent="0.25">
      <c r="A23" s="3">
        <v>16.024000000000001</v>
      </c>
      <c r="B23" s="4">
        <v>1.3021</v>
      </c>
      <c r="C23" s="3">
        <v>15.829000000000001</v>
      </c>
      <c r="D23" s="4">
        <v>1.2997000000000001</v>
      </c>
      <c r="E23" s="6">
        <v>30</v>
      </c>
      <c r="F23" s="11">
        <v>30</v>
      </c>
      <c r="G23" s="5">
        <v>23.1</v>
      </c>
      <c r="H23" s="3">
        <f t="shared" si="0"/>
        <v>20.864850400000002</v>
      </c>
      <c r="I23" s="3">
        <f t="shared" si="1"/>
        <v>20.572951300000003</v>
      </c>
      <c r="J23" s="7">
        <f t="shared" si="2"/>
        <v>0.98601000752921775</v>
      </c>
      <c r="K23" s="3">
        <f t="shared" si="3"/>
        <v>0.29189909999999841</v>
      </c>
      <c r="L23" s="3">
        <f t="shared" si="4"/>
        <v>0.19500000000000028</v>
      </c>
      <c r="M23" s="6">
        <f t="shared" si="5"/>
        <v>8</v>
      </c>
      <c r="N23" s="5">
        <f t="shared" si="6"/>
        <v>0.10000000000000142</v>
      </c>
      <c r="O23" s="3">
        <f>(A23*0.0045%)+'Test Circuit'!$T$3</f>
        <v>1.4210799999999999E-3</v>
      </c>
      <c r="P23" s="4">
        <f t="shared" si="7"/>
        <v>1.126575E-2</v>
      </c>
      <c r="Q23" s="3">
        <f>(C23*0.015%)+IF(C23&lt;20,'Test Circuit'!$T$6,'Test Circuit'!T28)</f>
        <v>8.3743499999999992E-3</v>
      </c>
      <c r="R23" s="4">
        <f>(D23*0.03%)+'Test Circuit'!$T$8</f>
        <v>1.8899100000000001E-3</v>
      </c>
      <c r="S23" s="4">
        <f t="shared" si="8"/>
        <v>0.18053186116449707</v>
      </c>
      <c r="T23" s="4">
        <f t="shared" si="9"/>
        <v>3.1833863184309683E-2</v>
      </c>
      <c r="U23" s="34">
        <f t="shared" si="10"/>
        <v>8.6667448332907286E-3</v>
      </c>
      <c r="V23" s="3">
        <f t="shared" si="11"/>
        <v>8.4940688888718099E-3</v>
      </c>
    </row>
    <row r="24" spans="1:22" x14ac:dyDescent="0.25">
      <c r="A24" s="3">
        <v>16.023</v>
      </c>
      <c r="B24" s="4">
        <v>1.4023000000000001</v>
      </c>
      <c r="C24" s="3">
        <v>15.811999999999999</v>
      </c>
      <c r="D24" s="4">
        <v>1.3997999999999999</v>
      </c>
      <c r="E24" s="6">
        <v>32</v>
      </c>
      <c r="F24" s="11">
        <v>32</v>
      </c>
      <c r="G24" s="5">
        <v>23.1</v>
      </c>
      <c r="H24" s="3">
        <f t="shared" si="0"/>
        <v>22.469052900000001</v>
      </c>
      <c r="I24" s="3">
        <f t="shared" si="1"/>
        <v>22.133637599999997</v>
      </c>
      <c r="J24" s="7">
        <f t="shared" si="2"/>
        <v>0.98507212113065945</v>
      </c>
      <c r="K24" s="3">
        <f t="shared" si="3"/>
        <v>0.33541530000000463</v>
      </c>
      <c r="L24" s="3">
        <f t="shared" si="4"/>
        <v>0.2110000000000003</v>
      </c>
      <c r="M24" s="6">
        <f t="shared" si="5"/>
        <v>10</v>
      </c>
      <c r="N24" s="5">
        <f t="shared" si="6"/>
        <v>0.10000000000000142</v>
      </c>
      <c r="O24" s="3">
        <f>(A24*0.0045%)+'Test Circuit'!$T$3</f>
        <v>1.421035E-3</v>
      </c>
      <c r="P24" s="4">
        <f t="shared" si="7"/>
        <v>1.201725E-2</v>
      </c>
      <c r="Q24" s="3">
        <f>(C24*0.015%)+IF(C24&lt;20,'Test Circuit'!$T$6,'Test Circuit'!T29)</f>
        <v>8.3717999999999987E-3</v>
      </c>
      <c r="R24" s="4">
        <f>(D24*0.03%)+'Test Circuit'!$T$8</f>
        <v>1.91994E-3</v>
      </c>
      <c r="S24" s="4">
        <f t="shared" si="8"/>
        <v>0.19256270775185927</v>
      </c>
      <c r="T24" s="4">
        <f t="shared" si="9"/>
        <v>3.2541435882563002E-2</v>
      </c>
      <c r="U24" s="34">
        <f t="shared" si="10"/>
        <v>8.5655231851935812E-3</v>
      </c>
      <c r="V24" s="3">
        <f t="shared" si="11"/>
        <v>8.4915473096029426E-3</v>
      </c>
    </row>
    <row r="25" spans="1:22" x14ac:dyDescent="0.25">
      <c r="A25" s="3">
        <v>16.023</v>
      </c>
      <c r="B25" s="4">
        <v>1.5025999999999999</v>
      </c>
      <c r="C25" s="3">
        <v>15.792999999999999</v>
      </c>
      <c r="D25" s="4">
        <v>1.5</v>
      </c>
      <c r="E25" s="6">
        <v>34</v>
      </c>
      <c r="F25" s="11">
        <v>34</v>
      </c>
      <c r="G25" s="5">
        <v>23</v>
      </c>
      <c r="H25" s="3">
        <f t="shared" si="0"/>
        <v>24.076159799999999</v>
      </c>
      <c r="I25" s="3">
        <f t="shared" si="1"/>
        <v>23.689499999999999</v>
      </c>
      <c r="J25" s="7">
        <f t="shared" si="2"/>
        <v>0.98394013816106995</v>
      </c>
      <c r="K25" s="3">
        <f t="shared" si="3"/>
        <v>0.38665980000000033</v>
      </c>
      <c r="L25" s="3">
        <f t="shared" si="4"/>
        <v>0.23000000000000043</v>
      </c>
      <c r="M25" s="6">
        <f t="shared" si="5"/>
        <v>12</v>
      </c>
      <c r="N25" s="5">
        <f t="shared" si="6"/>
        <v>0</v>
      </c>
      <c r="O25" s="3">
        <f>(A25*0.0045%)+'Test Circuit'!$T$3</f>
        <v>1.421035E-3</v>
      </c>
      <c r="P25" s="4">
        <f t="shared" si="7"/>
        <v>1.2769499999999998E-2</v>
      </c>
      <c r="Q25" s="3">
        <f>(C25*0.015%)+IF(C25&lt;20,'Test Circuit'!$T$6,'Test Circuit'!T30)</f>
        <v>8.36895E-3</v>
      </c>
      <c r="R25" s="4">
        <f>(D25*0.03%)+'Test Circuit'!$T$8</f>
        <v>1.9499999999999999E-3</v>
      </c>
      <c r="S25" s="4">
        <f t="shared" si="8"/>
        <v>0.20461683982321582</v>
      </c>
      <c r="T25" s="4">
        <f t="shared" si="9"/>
        <v>3.3256633211332813E-2</v>
      </c>
      <c r="U25" s="34">
        <f t="shared" si="10"/>
        <v>8.475561361700629E-3</v>
      </c>
      <c r="V25" s="3">
        <f t="shared" si="11"/>
        <v>8.4887375135366851E-3</v>
      </c>
    </row>
    <row r="26" spans="1:22" x14ac:dyDescent="0.25">
      <c r="A26" s="3">
        <v>16.023</v>
      </c>
      <c r="B26" s="4">
        <v>1.6023000000000001</v>
      </c>
      <c r="C26" s="3">
        <v>15.775</v>
      </c>
      <c r="D26" s="4">
        <v>1.5996999999999999</v>
      </c>
      <c r="E26" s="6">
        <v>35</v>
      </c>
      <c r="F26" s="11">
        <v>35</v>
      </c>
      <c r="G26" s="5">
        <v>23</v>
      </c>
      <c r="H26" s="3">
        <f t="shared" si="0"/>
        <v>25.6736529</v>
      </c>
      <c r="I26" s="3">
        <f t="shared" si="1"/>
        <v>25.235267499999999</v>
      </c>
      <c r="J26" s="7">
        <f t="shared" si="2"/>
        <v>0.98292469709287056</v>
      </c>
      <c r="K26" s="3">
        <f t="shared" si="3"/>
        <v>0.43838540000000137</v>
      </c>
      <c r="L26" s="3">
        <f t="shared" si="4"/>
        <v>0.24799999999999933</v>
      </c>
      <c r="M26" s="6">
        <f t="shared" si="5"/>
        <v>13</v>
      </c>
      <c r="N26" s="5">
        <f t="shared" si="6"/>
        <v>0</v>
      </c>
      <c r="O26" s="3">
        <f>(A26*0.0045%)+'Test Circuit'!$T$3</f>
        <v>1.421035E-3</v>
      </c>
      <c r="P26" s="4">
        <f t="shared" si="7"/>
        <v>1.351725E-2</v>
      </c>
      <c r="Q26" s="3">
        <f>(C26*0.015%)+IF(C26&lt;20,'Test Circuit'!$T$6,'Test Circuit'!T31)</f>
        <v>8.3662499999999987E-3</v>
      </c>
      <c r="R26" s="4">
        <f>(D26*0.03%)+'Test Circuit'!$T$8</f>
        <v>1.9799100000000001E-3</v>
      </c>
      <c r="S26" s="4">
        <f t="shared" si="8"/>
        <v>0.21659886479026075</v>
      </c>
      <c r="T26" s="4">
        <f t="shared" si="9"/>
        <v>3.3979745582168694E-2</v>
      </c>
      <c r="U26" s="34">
        <f t="shared" si="10"/>
        <v>8.3975183957986557E-3</v>
      </c>
      <c r="V26" s="3">
        <f t="shared" si="11"/>
        <v>8.4860756262082043E-3</v>
      </c>
    </row>
    <row r="27" spans="1:22" x14ac:dyDescent="0.25">
      <c r="A27" s="3">
        <v>16.023</v>
      </c>
      <c r="B27" s="4">
        <v>1.7025999999999999</v>
      </c>
      <c r="C27" s="3">
        <v>15.754</v>
      </c>
      <c r="D27" s="4">
        <v>1.7</v>
      </c>
      <c r="E27" s="6">
        <v>38</v>
      </c>
      <c r="F27" s="11">
        <v>38</v>
      </c>
      <c r="G27" s="5">
        <v>23</v>
      </c>
      <c r="H27" s="3">
        <f t="shared" si="0"/>
        <v>27.280759799999998</v>
      </c>
      <c r="I27" s="3">
        <f t="shared" si="1"/>
        <v>26.781799999999997</v>
      </c>
      <c r="J27" s="7">
        <f t="shared" si="2"/>
        <v>0.98171019415668903</v>
      </c>
      <c r="K27" s="3">
        <f t="shared" si="3"/>
        <v>0.49895980000000151</v>
      </c>
      <c r="L27" s="3">
        <f t="shared" si="4"/>
        <v>0.26900000000000013</v>
      </c>
      <c r="M27" s="6">
        <f t="shared" si="5"/>
        <v>16</v>
      </c>
      <c r="N27" s="5">
        <f t="shared" si="6"/>
        <v>0</v>
      </c>
      <c r="O27" s="3">
        <f>(A27*0.0045%)+'Test Circuit'!$T$3</f>
        <v>1.421035E-3</v>
      </c>
      <c r="P27" s="4">
        <f t="shared" si="7"/>
        <v>1.4269499999999997E-2</v>
      </c>
      <c r="Q27" s="3">
        <f>(C27*0.015%)+IF(C27&lt;20,'Test Circuit'!$T$6,'Test Circuit'!T32)</f>
        <v>8.3630999999999983E-3</v>
      </c>
      <c r="R27" s="4">
        <f>(D27*0.03%)+'Test Circuit'!$T$8</f>
        <v>2.0100000000000001E-3</v>
      </c>
      <c r="S27" s="4">
        <f t="shared" si="8"/>
        <v>0.22865299938706629</v>
      </c>
      <c r="T27" s="4">
        <f t="shared" si="9"/>
        <v>3.4710764753092087E-2</v>
      </c>
      <c r="U27" s="34">
        <f t="shared" si="10"/>
        <v>8.3259723704115097E-3</v>
      </c>
      <c r="V27" s="3">
        <f t="shared" si="11"/>
        <v>8.4829701214388913E-3</v>
      </c>
    </row>
    <row r="28" spans="1:22" x14ac:dyDescent="0.25">
      <c r="A28" s="3">
        <v>16.023</v>
      </c>
      <c r="B28" s="4">
        <v>1.8028999999999999</v>
      </c>
      <c r="C28" s="3">
        <v>15.734</v>
      </c>
      <c r="D28" s="4">
        <v>1.8001</v>
      </c>
      <c r="E28" s="6">
        <v>40</v>
      </c>
      <c r="F28" s="11">
        <v>40</v>
      </c>
      <c r="G28" s="5">
        <v>23</v>
      </c>
      <c r="H28" s="3">
        <f t="shared" si="0"/>
        <v>28.8878667</v>
      </c>
      <c r="I28" s="3">
        <f t="shared" si="1"/>
        <v>28.322773399999999</v>
      </c>
      <c r="J28" s="7">
        <f t="shared" si="2"/>
        <v>0.98043838591930355</v>
      </c>
      <c r="K28" s="3">
        <f t="shared" si="3"/>
        <v>0.56509330000000091</v>
      </c>
      <c r="L28" s="3">
        <f t="shared" si="4"/>
        <v>0.2889999999999997</v>
      </c>
      <c r="M28" s="6">
        <f t="shared" si="5"/>
        <v>18</v>
      </c>
      <c r="N28" s="5">
        <f t="shared" si="6"/>
        <v>0</v>
      </c>
      <c r="O28" s="3">
        <f>(A28*0.0045%)+'Test Circuit'!$T$3</f>
        <v>1.421035E-3</v>
      </c>
      <c r="P28" s="4">
        <f t="shared" si="7"/>
        <v>1.5021749999999999E-2</v>
      </c>
      <c r="Q28" s="3">
        <f>(C28*0.015%)+IF(C28&lt;20,'Test Circuit'!$T$6,'Test Circuit'!T33)</f>
        <v>8.3600999999999988E-3</v>
      </c>
      <c r="R28" s="4">
        <f>(D28*0.03%)+'Test Circuit'!$T$8</f>
        <v>2.04003E-3</v>
      </c>
      <c r="S28" s="4">
        <f t="shared" si="8"/>
        <v>0.2407071349682445</v>
      </c>
      <c r="T28" s="4">
        <f t="shared" si="9"/>
        <v>3.5450581141264433E-2</v>
      </c>
      <c r="U28" s="34">
        <f t="shared" si="10"/>
        <v>8.2611247699715899E-3</v>
      </c>
      <c r="V28" s="3">
        <f t="shared" si="11"/>
        <v>8.4800125283648591E-3</v>
      </c>
    </row>
    <row r="29" spans="1:22" x14ac:dyDescent="0.25">
      <c r="A29" s="3">
        <v>16.023</v>
      </c>
      <c r="B29" s="4">
        <v>1.9031</v>
      </c>
      <c r="C29" s="3">
        <v>15.711</v>
      </c>
      <c r="D29" s="4">
        <v>1.9003000000000001</v>
      </c>
      <c r="E29" s="6">
        <v>43</v>
      </c>
      <c r="F29" s="11">
        <v>43</v>
      </c>
      <c r="G29" s="5">
        <v>23</v>
      </c>
      <c r="H29" s="3">
        <f t="shared" si="0"/>
        <v>30.4933713</v>
      </c>
      <c r="I29" s="3">
        <f t="shared" si="1"/>
        <v>29.855613300000002</v>
      </c>
      <c r="J29" s="7">
        <f t="shared" si="2"/>
        <v>0.97908535616722714</v>
      </c>
      <c r="K29" s="3">
        <f t="shared" si="3"/>
        <v>0.63775799999999805</v>
      </c>
      <c r="L29" s="3">
        <f t="shared" si="4"/>
        <v>0.31199999999999939</v>
      </c>
      <c r="M29" s="6">
        <f t="shared" si="5"/>
        <v>21</v>
      </c>
      <c r="N29" s="5">
        <f t="shared" si="6"/>
        <v>0</v>
      </c>
      <c r="O29" s="3">
        <f>(A29*0.0045%)+'Test Circuit'!$T$3</f>
        <v>1.421035E-3</v>
      </c>
      <c r="P29" s="4">
        <f t="shared" si="7"/>
        <v>1.5773249999999999E-2</v>
      </c>
      <c r="Q29" s="3">
        <f>(C29*0.015%)+IF(C29&lt;20,'Test Circuit'!$T$6,'Test Circuit'!T34)</f>
        <v>8.3566499999999985E-3</v>
      </c>
      <c r="R29" s="4">
        <f>(D29*0.03%)+'Test Circuit'!$T$8</f>
        <v>2.0700900000000001E-3</v>
      </c>
      <c r="S29" s="4">
        <f t="shared" si="8"/>
        <v>0.2527492533104036</v>
      </c>
      <c r="T29" s="4">
        <f t="shared" si="9"/>
        <v>3.6193043622065754E-2</v>
      </c>
      <c r="U29" s="34">
        <f t="shared" si="10"/>
        <v>8.2016454161776275E-3</v>
      </c>
      <c r="V29" s="3">
        <f t="shared" si="11"/>
        <v>8.4766113331758326E-3</v>
      </c>
    </row>
    <row r="30" spans="1:22" x14ac:dyDescent="0.25">
      <c r="A30" s="3">
        <v>16.023</v>
      </c>
      <c r="B30" s="4">
        <v>2.0028000000000001</v>
      </c>
      <c r="C30" s="3">
        <v>15.688000000000001</v>
      </c>
      <c r="D30" s="4">
        <v>1.9990000000000001</v>
      </c>
      <c r="E30" s="6">
        <v>46</v>
      </c>
      <c r="F30" s="11">
        <v>46</v>
      </c>
      <c r="G30" s="5">
        <v>23</v>
      </c>
      <c r="H30" s="3">
        <f t="shared" si="0"/>
        <v>32.090864400000001</v>
      </c>
      <c r="I30" s="3">
        <f t="shared" si="1"/>
        <v>31.360312000000004</v>
      </c>
      <c r="J30" s="7">
        <f t="shared" si="2"/>
        <v>0.97723487934466491</v>
      </c>
      <c r="K30" s="3">
        <f t="shared" si="3"/>
        <v>0.73055239999999699</v>
      </c>
      <c r="L30" s="3">
        <f t="shared" si="4"/>
        <v>0.33499999999999908</v>
      </c>
      <c r="M30" s="6">
        <f t="shared" si="5"/>
        <v>24</v>
      </c>
      <c r="N30" s="5">
        <f t="shared" si="6"/>
        <v>0</v>
      </c>
      <c r="O30" s="3">
        <f>(A30*0.0045%)+'Test Circuit'!$T$3</f>
        <v>1.421035E-3</v>
      </c>
      <c r="P30" s="4">
        <f t="shared" si="7"/>
        <v>1.6521000000000001E-2</v>
      </c>
      <c r="Q30" s="3">
        <f>(C30*0.015%)+IF(C30&lt;20,'Test Circuit'!$T$6,'Test Circuit'!T35)</f>
        <v>8.3531999999999981E-3</v>
      </c>
      <c r="R30" s="4">
        <f>(D30*0.03%)+'Test Circuit'!$T$8</f>
        <v>2.0996999999999999E-3</v>
      </c>
      <c r="S30" s="4">
        <f t="shared" si="8"/>
        <v>0.26473128196340162</v>
      </c>
      <c r="T30" s="4">
        <f t="shared" si="9"/>
        <v>3.6930671985651045E-2</v>
      </c>
      <c r="U30" s="34">
        <f t="shared" si="10"/>
        <v>8.1433554915253514E-3</v>
      </c>
      <c r="V30" s="3">
        <f t="shared" si="11"/>
        <v>8.4732101774489792E-3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9306A9-EF66-EE48-BA84-1E1625B1BF9A}">
  <sheetPr codeName="Sheet5"/>
  <dimension ref="A1:V30"/>
  <sheetViews>
    <sheetView workbookViewId="0"/>
  </sheetViews>
  <sheetFormatPr defaultColWidth="11" defaultRowHeight="15.75" x14ac:dyDescent="0.25"/>
  <cols>
    <col min="1" max="2" width="6.375" bestFit="1" customWidth="1"/>
    <col min="3" max="3" width="7.5" bestFit="1" customWidth="1"/>
    <col min="4" max="4" width="6.875" bestFit="1" customWidth="1"/>
    <col min="5" max="6" width="7.125" bestFit="1" customWidth="1"/>
    <col min="7" max="7" width="8.25" bestFit="1" customWidth="1"/>
    <col min="8" max="8" width="6.875" bestFit="1" customWidth="1"/>
    <col min="9" max="9" width="8" bestFit="1" customWidth="1"/>
    <col min="10" max="10" width="11.875" bestFit="1" customWidth="1"/>
    <col min="11" max="11" width="13.625" bestFit="1" customWidth="1"/>
    <col min="12" max="12" width="14.5" bestFit="1" customWidth="1"/>
    <col min="13" max="13" width="8.25" bestFit="1" customWidth="1"/>
    <col min="14" max="14" width="9.375" bestFit="1" customWidth="1"/>
    <col min="15" max="15" width="11.75" bestFit="1" customWidth="1"/>
    <col min="16" max="16" width="11.125" bestFit="1" customWidth="1"/>
    <col min="17" max="17" width="13" bestFit="1" customWidth="1"/>
    <col min="18" max="18" width="11.625" bestFit="1" customWidth="1"/>
    <col min="19" max="19" width="12.25" bestFit="1" customWidth="1"/>
    <col min="20" max="20" width="13.5" bestFit="1" customWidth="1"/>
    <col min="21" max="21" width="17.5" bestFit="1" customWidth="1"/>
    <col min="22" max="22" width="20" bestFit="1" customWidth="1"/>
  </cols>
  <sheetData>
    <row r="1" spans="1:22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s="10" t="s">
        <v>20</v>
      </c>
      <c r="G1" t="s">
        <v>21</v>
      </c>
      <c r="H1" t="s">
        <v>22</v>
      </c>
      <c r="I1" t="s">
        <v>23</v>
      </c>
      <c r="J1" t="s">
        <v>24</v>
      </c>
      <c r="K1" t="s">
        <v>27</v>
      </c>
      <c r="L1" t="s">
        <v>28</v>
      </c>
      <c r="M1" s="8" t="s">
        <v>25</v>
      </c>
      <c r="N1" s="8" t="s">
        <v>26</v>
      </c>
      <c r="O1" s="8" t="s">
        <v>42</v>
      </c>
      <c r="P1" s="8" t="s">
        <v>43</v>
      </c>
      <c r="Q1" s="8" t="s">
        <v>44</v>
      </c>
      <c r="R1" s="8" t="s">
        <v>45</v>
      </c>
      <c r="S1" s="8" t="s">
        <v>46</v>
      </c>
      <c r="T1" s="8" t="s">
        <v>47</v>
      </c>
      <c r="U1" s="8" t="s">
        <v>50</v>
      </c>
      <c r="V1" s="8" t="s">
        <v>51</v>
      </c>
    </row>
    <row r="2" spans="1:22" x14ac:dyDescent="0.25">
      <c r="A2" s="3">
        <v>24.050999999999998</v>
      </c>
      <c r="B2" s="4">
        <v>1.4500000000000001E-2</v>
      </c>
      <c r="C2" s="3">
        <v>24.045999999999999</v>
      </c>
      <c r="D2" s="4">
        <v>1.01E-2</v>
      </c>
      <c r="E2" s="6">
        <v>23</v>
      </c>
      <c r="F2" s="11">
        <v>23</v>
      </c>
      <c r="G2" s="5">
        <v>22.9</v>
      </c>
      <c r="H2" s="3">
        <f>A2*B2</f>
        <v>0.34873949999999998</v>
      </c>
      <c r="I2" s="3">
        <f>C2*D2</f>
        <v>0.24286459999999999</v>
      </c>
      <c r="J2" s="7">
        <f>I2/H2</f>
        <v>0.69640691691076007</v>
      </c>
      <c r="K2" s="3">
        <f>H2-I2</f>
        <v>0.10587489999999999</v>
      </c>
      <c r="L2" s="3">
        <f>(A2-C2)</f>
        <v>4.9999999999990052E-3</v>
      </c>
      <c r="M2" s="6">
        <f>E2-$E$2</f>
        <v>0</v>
      </c>
      <c r="N2" s="5">
        <f>G2-$G$2</f>
        <v>0</v>
      </c>
      <c r="O2" s="3">
        <f>(A2*0.0045%)+'Test Circuit'!$T$3</f>
        <v>1.7822949999999997E-3</v>
      </c>
      <c r="P2" s="4">
        <f>(B2*0.75%)+0.0015</f>
        <v>1.6087499999999999E-3</v>
      </c>
      <c r="Q2" s="3">
        <f>(C2*0.015%)+IF(C2&lt;20,'Test Circuit'!$T$6,'Test Circuit'!T7)</f>
        <v>4.8606899999999995E-2</v>
      </c>
      <c r="R2" s="4">
        <f>(D2*0.03%)+'Test Circuit'!$T$8</f>
        <v>1.50303E-3</v>
      </c>
      <c r="S2" s="4">
        <f>SQRT(POWER(O2/A2,2) + POWER(P2/B2,2))*H2</f>
        <v>3.8692054880648696E-2</v>
      </c>
      <c r="T2" s="4">
        <f>SQRT(POWER(Q2/C2,2)+POWER(R2/D2,2))*I2</f>
        <v>3.6145193475816635E-2</v>
      </c>
      <c r="U2" s="34">
        <f>SQRT(POWER(T2/I2,2)+POWER(S2/H2,2))*J2</f>
        <v>0.12927584419961208</v>
      </c>
      <c r="V2" s="3">
        <f>SQRT(POWER(O2,2)+POWER(Q2,2))</f>
        <v>4.8639565202384612E-2</v>
      </c>
    </row>
    <row r="3" spans="1:22" x14ac:dyDescent="0.25">
      <c r="A3" s="3">
        <v>24.050999999999998</v>
      </c>
      <c r="B3" s="4">
        <v>2.4199999999999999E-2</v>
      </c>
      <c r="C3" s="3">
        <v>24.044</v>
      </c>
      <c r="D3" s="4">
        <v>1.9900000000000001E-2</v>
      </c>
      <c r="E3" s="6">
        <v>23</v>
      </c>
      <c r="F3" s="11">
        <v>23</v>
      </c>
      <c r="G3" s="5">
        <v>22.9</v>
      </c>
      <c r="H3" s="3">
        <f t="shared" ref="H3:H30" si="0">A3*B3</f>
        <v>0.58203419999999995</v>
      </c>
      <c r="I3" s="3">
        <f t="shared" ref="I3:I30" si="1">C3*D3</f>
        <v>0.47847560000000006</v>
      </c>
      <c r="J3" s="7">
        <f t="shared" ref="J3:J30" si="2">I3/H3</f>
        <v>0.82207471657163811</v>
      </c>
      <c r="K3" s="3">
        <f t="shared" ref="K3:K30" si="3">H3-I3</f>
        <v>0.10355859999999989</v>
      </c>
      <c r="L3" s="3">
        <f t="shared" ref="L3:L30" si="4">(A3-C3)</f>
        <v>6.9999999999978968E-3</v>
      </c>
      <c r="M3" s="6">
        <f t="shared" ref="M3:M30" si="5">E3-$E$2</f>
        <v>0</v>
      </c>
      <c r="N3" s="5">
        <f t="shared" ref="N3:N30" si="6">G3-$G$2</f>
        <v>0</v>
      </c>
      <c r="O3" s="3">
        <f>(A3*0.0045%)+'Test Circuit'!$T$3</f>
        <v>1.7822949999999997E-3</v>
      </c>
      <c r="P3" s="4">
        <f t="shared" ref="P3:P30" si="7">(B3*0.75%)+0.0015</f>
        <v>1.6815000000000001E-3</v>
      </c>
      <c r="Q3" s="3">
        <f>(C3*0.015%)+IF(C3&lt;20,'Test Circuit'!$T$6,'Test Circuit'!T8)</f>
        <v>5.1065999999999993E-3</v>
      </c>
      <c r="R3" s="4">
        <f>(D3*0.03%)+'Test Circuit'!$T$8</f>
        <v>1.5059700000000001E-3</v>
      </c>
      <c r="S3" s="4">
        <f t="shared" ref="S3:S30" si="8">SQRT(POWER(O3/A3,2) + POWER(P3/B3,2))*H3</f>
        <v>4.044177950010297E-2</v>
      </c>
      <c r="T3" s="4">
        <f t="shared" ref="T3:T30" si="9">SQRT(POWER(Q3/C3,2)+POWER(R3/D3,2))*I3</f>
        <v>3.6209685278824025E-2</v>
      </c>
      <c r="U3" s="34">
        <f t="shared" ref="U3:U30" si="10">SQRT(POWER(T3/I3,2)+POWER(S3/H3,2))*J3</f>
        <v>8.4457902319258565E-2</v>
      </c>
      <c r="V3" s="3">
        <f t="shared" ref="V3:V30" si="11">SQRT(POWER(O3,2)+POWER(Q3,2))</f>
        <v>5.4086910641138481E-3</v>
      </c>
    </row>
    <row r="4" spans="1:22" x14ac:dyDescent="0.25">
      <c r="A4" s="3">
        <v>24.050999999999998</v>
      </c>
      <c r="B4" s="4">
        <v>3.4599999999999999E-2</v>
      </c>
      <c r="C4" s="3">
        <v>24.042999999999999</v>
      </c>
      <c r="D4" s="4">
        <v>3.0300000000000001E-2</v>
      </c>
      <c r="E4" s="6">
        <v>23</v>
      </c>
      <c r="F4" s="11">
        <v>23</v>
      </c>
      <c r="G4" s="5">
        <v>22.9</v>
      </c>
      <c r="H4" s="3">
        <f t="shared" si="0"/>
        <v>0.83216459999999992</v>
      </c>
      <c r="I4" s="3">
        <f t="shared" si="1"/>
        <v>0.72850289999999995</v>
      </c>
      <c r="J4" s="7">
        <f t="shared" si="2"/>
        <v>0.87543125482626882</v>
      </c>
      <c r="K4" s="3">
        <f t="shared" si="3"/>
        <v>0.10366169999999997</v>
      </c>
      <c r="L4" s="3">
        <f t="shared" si="4"/>
        <v>7.9999999999991189E-3</v>
      </c>
      <c r="M4" s="6">
        <f t="shared" si="5"/>
        <v>0</v>
      </c>
      <c r="N4" s="5">
        <f t="shared" si="6"/>
        <v>0</v>
      </c>
      <c r="O4" s="3">
        <f>(A4*0.0045%)+'Test Circuit'!$T$3</f>
        <v>1.7822949999999997E-3</v>
      </c>
      <c r="P4" s="4">
        <f t="shared" si="7"/>
        <v>1.7595E-3</v>
      </c>
      <c r="Q4" s="3">
        <f>(C4*0.015%)+IF(C4&lt;20,'Test Circuit'!$T$6,'Test Circuit'!T9)</f>
        <v>3.6064499999999998E-3</v>
      </c>
      <c r="R4" s="4">
        <f>(D4*0.03%)+'Test Circuit'!$T$8</f>
        <v>1.50909E-3</v>
      </c>
      <c r="S4" s="4">
        <f t="shared" si="8"/>
        <v>4.2317779432309251E-2</v>
      </c>
      <c r="T4" s="4">
        <f t="shared" si="9"/>
        <v>3.6283215424707083E-2</v>
      </c>
      <c r="U4" s="34">
        <f t="shared" si="10"/>
        <v>6.2312924481183009E-2</v>
      </c>
      <c r="V4" s="3">
        <f t="shared" si="11"/>
        <v>4.0228170564325936E-3</v>
      </c>
    </row>
    <row r="5" spans="1:22" x14ac:dyDescent="0.25">
      <c r="A5" s="3">
        <v>24.050999999999998</v>
      </c>
      <c r="B5" s="4">
        <v>4.4400000000000002E-2</v>
      </c>
      <c r="C5" s="3">
        <v>24.041</v>
      </c>
      <c r="D5" s="4">
        <v>4.0099999999999997E-2</v>
      </c>
      <c r="E5" s="6">
        <v>23</v>
      </c>
      <c r="F5" s="11">
        <v>23</v>
      </c>
      <c r="G5" s="5">
        <v>22.9</v>
      </c>
      <c r="H5" s="3">
        <f t="shared" si="0"/>
        <v>1.0678643999999999</v>
      </c>
      <c r="I5" s="3">
        <f t="shared" si="1"/>
        <v>0.96404409999999996</v>
      </c>
      <c r="J5" s="7">
        <f t="shared" si="2"/>
        <v>0.90277763731050498</v>
      </c>
      <c r="K5" s="3">
        <f t="shared" si="3"/>
        <v>0.10382029999999998</v>
      </c>
      <c r="L5" s="3">
        <f t="shared" si="4"/>
        <v>9.9999999999980105E-3</v>
      </c>
      <c r="M5" s="6">
        <f t="shared" si="5"/>
        <v>0</v>
      </c>
      <c r="N5" s="5">
        <f t="shared" si="6"/>
        <v>0</v>
      </c>
      <c r="O5" s="3">
        <f>(A5*0.0045%)+'Test Circuit'!$T$3</f>
        <v>1.7822949999999997E-3</v>
      </c>
      <c r="P5" s="4">
        <f t="shared" si="7"/>
        <v>1.833E-3</v>
      </c>
      <c r="Q5" s="3">
        <f>(C5*0.015%)+IF(C5&lt;20,'Test Circuit'!$T$6,'Test Circuit'!T10)</f>
        <v>3.6061499999999998E-3</v>
      </c>
      <c r="R5" s="4">
        <f>(D5*0.03%)+'Test Circuit'!$T$8</f>
        <v>1.5120299999999999E-3</v>
      </c>
      <c r="S5" s="4">
        <f t="shared" si="8"/>
        <v>4.4085554023025511E-2</v>
      </c>
      <c r="T5" s="4">
        <f t="shared" si="9"/>
        <v>3.635100085833675E-2</v>
      </c>
      <c r="U5" s="34">
        <f t="shared" si="10"/>
        <v>5.0476151461359836E-2</v>
      </c>
      <c r="V5" s="3">
        <f t="shared" si="11"/>
        <v>4.0225481090379756E-3</v>
      </c>
    </row>
    <row r="6" spans="1:22" x14ac:dyDescent="0.25">
      <c r="A6" s="3">
        <v>24.050999999999998</v>
      </c>
      <c r="B6" s="4">
        <v>5.4300000000000001E-2</v>
      </c>
      <c r="C6" s="3">
        <v>24.04</v>
      </c>
      <c r="D6" s="4">
        <v>4.99E-2</v>
      </c>
      <c r="E6" s="6">
        <v>23</v>
      </c>
      <c r="F6" s="11">
        <v>23</v>
      </c>
      <c r="G6" s="5">
        <v>22.9</v>
      </c>
      <c r="H6" s="3">
        <f t="shared" si="0"/>
        <v>1.3059692999999999</v>
      </c>
      <c r="I6" s="3">
        <f t="shared" si="1"/>
        <v>1.1995959999999999</v>
      </c>
      <c r="J6" s="7">
        <f t="shared" si="2"/>
        <v>0.91854839160461121</v>
      </c>
      <c r="K6" s="3">
        <f t="shared" si="3"/>
        <v>0.1063733</v>
      </c>
      <c r="L6" s="3">
        <f t="shared" si="4"/>
        <v>1.0999999999999233E-2</v>
      </c>
      <c r="M6" s="6">
        <f t="shared" si="5"/>
        <v>0</v>
      </c>
      <c r="N6" s="5">
        <f t="shared" si="6"/>
        <v>0</v>
      </c>
      <c r="O6" s="3">
        <f>(A6*0.0045%)+'Test Circuit'!$T$3</f>
        <v>1.7822949999999997E-3</v>
      </c>
      <c r="P6" s="4">
        <f t="shared" si="7"/>
        <v>1.9072500000000001E-3</v>
      </c>
      <c r="Q6" s="3">
        <f>(C6*0.015%)+IF(C6&lt;20,'Test Circuit'!$T$6,'Test Circuit'!T11)</f>
        <v>3.6059999999999994E-3</v>
      </c>
      <c r="R6" s="4">
        <f>(D6*0.03%)+'Test Circuit'!$T$8</f>
        <v>1.51497E-3</v>
      </c>
      <c r="S6" s="4">
        <f t="shared" si="8"/>
        <v>4.5871371841032432E-2</v>
      </c>
      <c r="T6" s="4">
        <f t="shared" si="9"/>
        <v>3.6420323309854917E-2</v>
      </c>
      <c r="U6" s="34">
        <f t="shared" si="10"/>
        <v>4.2645601228396675E-2</v>
      </c>
      <c r="V6" s="3">
        <f t="shared" si="11"/>
        <v>4.0224136369877471E-3</v>
      </c>
    </row>
    <row r="7" spans="1:22" x14ac:dyDescent="0.25">
      <c r="A7" s="3">
        <v>24.050999999999998</v>
      </c>
      <c r="B7" s="4">
        <v>6.4600000000000005E-2</v>
      </c>
      <c r="C7" s="3">
        <v>24.038</v>
      </c>
      <c r="D7" s="4">
        <v>6.0199999999999997E-2</v>
      </c>
      <c r="E7" s="6">
        <v>23</v>
      </c>
      <c r="F7" s="11">
        <v>23</v>
      </c>
      <c r="G7" s="5">
        <v>22.9</v>
      </c>
      <c r="H7" s="3">
        <f t="shared" si="0"/>
        <v>1.5536946</v>
      </c>
      <c r="I7" s="3">
        <f t="shared" si="1"/>
        <v>1.4470875999999999</v>
      </c>
      <c r="J7" s="7">
        <f t="shared" si="2"/>
        <v>0.93138484229783636</v>
      </c>
      <c r="K7" s="3">
        <f t="shared" si="3"/>
        <v>0.10660700000000012</v>
      </c>
      <c r="L7" s="3">
        <f t="shared" si="4"/>
        <v>1.2999999999998124E-2</v>
      </c>
      <c r="M7" s="6">
        <f t="shared" si="5"/>
        <v>0</v>
      </c>
      <c r="N7" s="5">
        <f t="shared" si="6"/>
        <v>0</v>
      </c>
      <c r="O7" s="3">
        <f>(A7*0.0045%)+'Test Circuit'!$T$3</f>
        <v>1.7822949999999997E-3</v>
      </c>
      <c r="P7" s="4">
        <f t="shared" si="7"/>
        <v>1.9845000000000002E-3</v>
      </c>
      <c r="Q7" s="3">
        <f>(C7*0.015%)+IF(C7&lt;20,'Test Circuit'!$T$6,'Test Circuit'!T12)</f>
        <v>3.6056999999999999E-3</v>
      </c>
      <c r="R7" s="4">
        <f>(D7*0.03%)+'Test Circuit'!$T$8</f>
        <v>1.5180600000000001E-3</v>
      </c>
      <c r="S7" s="4">
        <f t="shared" si="8"/>
        <v>4.7729348370290643E-2</v>
      </c>
      <c r="T7" s="4">
        <f t="shared" si="9"/>
        <v>3.6491771861471088E-2</v>
      </c>
      <c r="U7" s="34">
        <f t="shared" si="10"/>
        <v>3.7017471017104155E-2</v>
      </c>
      <c r="V7" s="3">
        <f t="shared" si="11"/>
        <v>4.022144696182001E-3</v>
      </c>
    </row>
    <row r="8" spans="1:22" x14ac:dyDescent="0.25">
      <c r="A8" s="3">
        <v>24.050999999999998</v>
      </c>
      <c r="B8" s="4">
        <v>7.4399999999999994E-2</v>
      </c>
      <c r="C8" s="3">
        <v>24.036999999999999</v>
      </c>
      <c r="D8" s="4">
        <v>7.0099999999999996E-2</v>
      </c>
      <c r="E8" s="6">
        <v>23</v>
      </c>
      <c r="F8" s="11">
        <v>23</v>
      </c>
      <c r="G8" s="5">
        <v>22.9</v>
      </c>
      <c r="H8" s="3">
        <f t="shared" si="0"/>
        <v>1.7893943999999997</v>
      </c>
      <c r="I8" s="3">
        <f t="shared" si="1"/>
        <v>1.6849936999999999</v>
      </c>
      <c r="J8" s="7">
        <f t="shared" si="2"/>
        <v>0.94165584736377861</v>
      </c>
      <c r="K8" s="3">
        <f t="shared" si="3"/>
        <v>0.10440069999999979</v>
      </c>
      <c r="L8" s="3">
        <f t="shared" si="4"/>
        <v>1.3999999999999346E-2</v>
      </c>
      <c r="M8" s="6">
        <f t="shared" si="5"/>
        <v>0</v>
      </c>
      <c r="N8" s="5">
        <f t="shared" si="6"/>
        <v>0</v>
      </c>
      <c r="O8" s="3">
        <f>(A8*0.0045%)+'Test Circuit'!$T$3</f>
        <v>1.7822949999999997E-3</v>
      </c>
      <c r="P8" s="4">
        <f t="shared" si="7"/>
        <v>2.0579999999999999E-3</v>
      </c>
      <c r="Q8" s="3">
        <f>(C8*0.015%)+IF(C8&lt;20,'Test Circuit'!$T$6,'Test Circuit'!T13)</f>
        <v>3.6055499999999995E-3</v>
      </c>
      <c r="R8" s="4">
        <f>(D8*0.03%)+'Test Circuit'!$T$8</f>
        <v>1.52103E-3</v>
      </c>
      <c r="S8" s="4">
        <f t="shared" si="8"/>
        <v>4.9497135621594718E-2</v>
      </c>
      <c r="T8" s="4">
        <f t="shared" si="9"/>
        <v>3.6561871736608707E-2</v>
      </c>
      <c r="U8" s="34">
        <f t="shared" si="10"/>
        <v>3.3105307852862961E-2</v>
      </c>
      <c r="V8" s="3">
        <f t="shared" si="11"/>
        <v>4.0220102274267019E-3</v>
      </c>
    </row>
    <row r="9" spans="1:22" x14ac:dyDescent="0.25">
      <c r="A9" s="3">
        <v>24.050999999999998</v>
      </c>
      <c r="B9" s="4">
        <v>8.43E-2</v>
      </c>
      <c r="C9" s="3">
        <v>24.035</v>
      </c>
      <c r="D9" s="4">
        <v>7.9899999999999999E-2</v>
      </c>
      <c r="E9" s="6">
        <v>23</v>
      </c>
      <c r="F9" s="11">
        <v>23</v>
      </c>
      <c r="G9" s="5">
        <v>22.9</v>
      </c>
      <c r="H9" s="3">
        <f t="shared" si="0"/>
        <v>2.0274992999999997</v>
      </c>
      <c r="I9" s="3">
        <f t="shared" si="1"/>
        <v>1.9203965000000001</v>
      </c>
      <c r="J9" s="7">
        <f t="shared" si="2"/>
        <v>0.94717492627494393</v>
      </c>
      <c r="K9" s="3">
        <f t="shared" si="3"/>
        <v>0.10710279999999961</v>
      </c>
      <c r="L9" s="3">
        <f t="shared" si="4"/>
        <v>1.5999999999998238E-2</v>
      </c>
      <c r="M9" s="6">
        <f t="shared" si="5"/>
        <v>0</v>
      </c>
      <c r="N9" s="5">
        <f t="shared" si="6"/>
        <v>0</v>
      </c>
      <c r="O9" s="3">
        <f>(A9*0.0045%)+'Test Circuit'!$T$3</f>
        <v>1.7822949999999997E-3</v>
      </c>
      <c r="P9" s="4">
        <f t="shared" si="7"/>
        <v>2.13225E-3</v>
      </c>
      <c r="Q9" s="3">
        <f>(C9*0.015%)+IF(C9&lt;20,'Test Circuit'!$T$6,'Test Circuit'!T14)</f>
        <v>3.6052499999999995E-3</v>
      </c>
      <c r="R9" s="4">
        <f>(D9*0.03%)+'Test Circuit'!$T$8</f>
        <v>1.5239699999999999E-3</v>
      </c>
      <c r="S9" s="4">
        <f t="shared" si="8"/>
        <v>5.1282964845993866E-2</v>
      </c>
      <c r="T9" s="4">
        <f t="shared" si="9"/>
        <v>3.6629751629589799E-2</v>
      </c>
      <c r="U9" s="34">
        <f t="shared" si="10"/>
        <v>3.0006032879302674E-2</v>
      </c>
      <c r="V9" s="3">
        <f t="shared" si="11"/>
        <v>4.0217412932118087E-3</v>
      </c>
    </row>
    <row r="10" spans="1:22" x14ac:dyDescent="0.25">
      <c r="A10" s="3">
        <v>24.050999999999998</v>
      </c>
      <c r="B10" s="4">
        <v>9.4600000000000004E-2</v>
      </c>
      <c r="C10" s="3">
        <v>24.033999999999999</v>
      </c>
      <c r="D10" s="4">
        <v>9.0200000000000002E-2</v>
      </c>
      <c r="E10" s="6">
        <v>23</v>
      </c>
      <c r="F10" s="11">
        <v>23</v>
      </c>
      <c r="G10" s="5">
        <v>22.9</v>
      </c>
      <c r="H10" s="3">
        <f t="shared" si="0"/>
        <v>2.2752246</v>
      </c>
      <c r="I10" s="3">
        <f t="shared" si="1"/>
        <v>2.1678668000000001</v>
      </c>
      <c r="J10" s="7">
        <f t="shared" si="2"/>
        <v>0.9528144166514374</v>
      </c>
      <c r="K10" s="3">
        <f t="shared" si="3"/>
        <v>0.10735779999999995</v>
      </c>
      <c r="L10" s="3">
        <f t="shared" si="4"/>
        <v>1.699999999999946E-2</v>
      </c>
      <c r="M10" s="6">
        <f t="shared" si="5"/>
        <v>0</v>
      </c>
      <c r="N10" s="5">
        <f t="shared" si="6"/>
        <v>0</v>
      </c>
      <c r="O10" s="3">
        <f>(A10*0.0045%)+'Test Circuit'!$T$3</f>
        <v>1.7822949999999997E-3</v>
      </c>
      <c r="P10" s="4">
        <f t="shared" si="7"/>
        <v>2.2095000000000001E-3</v>
      </c>
      <c r="Q10" s="3">
        <f>(C10*0.015%)+IF(C10&lt;20,'Test Circuit'!$T$6,'Test Circuit'!T15)</f>
        <v>3.6050999999999995E-3</v>
      </c>
      <c r="R10" s="4">
        <f>(D10*0.03%)+'Test Circuit'!$T$8</f>
        <v>1.52706E-3</v>
      </c>
      <c r="S10" s="4">
        <f t="shared" si="8"/>
        <v>5.3140951975013083E-2</v>
      </c>
      <c r="T10" s="4">
        <f t="shared" si="9"/>
        <v>3.6702800585665336E-2</v>
      </c>
      <c r="U10" s="34">
        <f t="shared" si="10"/>
        <v>2.7485961658573272E-2</v>
      </c>
      <c r="V10" s="3">
        <f t="shared" si="11"/>
        <v>4.0216068277524339E-3</v>
      </c>
    </row>
    <row r="11" spans="1:22" x14ac:dyDescent="0.25">
      <c r="A11" s="3">
        <v>24.050999999999998</v>
      </c>
      <c r="B11" s="4">
        <v>0.10440000000000001</v>
      </c>
      <c r="C11" s="3">
        <v>24.033000000000001</v>
      </c>
      <c r="D11" s="4">
        <v>0.1</v>
      </c>
      <c r="E11" s="6">
        <v>23</v>
      </c>
      <c r="F11" s="11">
        <v>23</v>
      </c>
      <c r="G11" s="5">
        <v>22.8</v>
      </c>
      <c r="H11" s="3">
        <f t="shared" si="0"/>
        <v>2.5109243999999999</v>
      </c>
      <c r="I11" s="3">
        <f t="shared" si="1"/>
        <v>2.4033000000000002</v>
      </c>
      <c r="J11" s="7">
        <f t="shared" si="2"/>
        <v>0.95713753866902573</v>
      </c>
      <c r="K11" s="3">
        <f t="shared" si="3"/>
        <v>0.10762439999999973</v>
      </c>
      <c r="L11" s="3">
        <f t="shared" si="4"/>
        <v>1.7999999999997129E-2</v>
      </c>
      <c r="M11" s="6">
        <f t="shared" si="5"/>
        <v>0</v>
      </c>
      <c r="N11" s="5">
        <f t="shared" si="6"/>
        <v>-9.9999999999997868E-2</v>
      </c>
      <c r="O11" s="3">
        <f>(A11*0.0045%)+'Test Circuit'!$T$3</f>
        <v>1.7822949999999997E-3</v>
      </c>
      <c r="P11" s="4">
        <f t="shared" si="7"/>
        <v>2.2830000000000003E-3</v>
      </c>
      <c r="Q11" s="3">
        <f>(C11*0.015%)+IF(C11&lt;20,'Test Circuit'!$T$6,'Test Circuit'!T16)</f>
        <v>3.60495E-3</v>
      </c>
      <c r="R11" s="4">
        <f>(D11*0.03%)+'Test Circuit'!$T$8</f>
        <v>1.5300000000000001E-3</v>
      </c>
      <c r="S11" s="4">
        <f t="shared" si="8"/>
        <v>5.4908748275252751E-2</v>
      </c>
      <c r="T11" s="4">
        <f t="shared" si="9"/>
        <v>3.677225708989218E-2</v>
      </c>
      <c r="U11" s="34">
        <f t="shared" si="10"/>
        <v>2.5545342344850574E-2</v>
      </c>
      <c r="V11" s="3">
        <f t="shared" si="11"/>
        <v>4.0214723633919206E-3</v>
      </c>
    </row>
    <row r="12" spans="1:22" x14ac:dyDescent="0.25">
      <c r="A12" s="3">
        <v>24.050999999999998</v>
      </c>
      <c r="B12" s="4">
        <v>0.2046</v>
      </c>
      <c r="C12" s="3">
        <v>24.018999999999998</v>
      </c>
      <c r="D12" s="4">
        <v>0.20219999999999999</v>
      </c>
      <c r="E12" s="6">
        <v>23</v>
      </c>
      <c r="F12" s="11">
        <v>23</v>
      </c>
      <c r="G12" s="5">
        <v>22.8</v>
      </c>
      <c r="H12" s="3">
        <f t="shared" si="0"/>
        <v>4.9208346000000001</v>
      </c>
      <c r="I12" s="3">
        <f t="shared" si="1"/>
        <v>4.8566417999999993</v>
      </c>
      <c r="J12" s="7">
        <f t="shared" si="2"/>
        <v>0.98695489582194029</v>
      </c>
      <c r="K12" s="3">
        <f t="shared" si="3"/>
        <v>6.4192800000000716E-2</v>
      </c>
      <c r="L12" s="3">
        <f t="shared" si="4"/>
        <v>3.2000000000000028E-2</v>
      </c>
      <c r="M12" s="6">
        <f t="shared" si="5"/>
        <v>0</v>
      </c>
      <c r="N12" s="5">
        <f t="shared" si="6"/>
        <v>-9.9999999999997868E-2</v>
      </c>
      <c r="O12" s="3">
        <f>(A12*0.0045%)+'Test Circuit'!$T$3</f>
        <v>1.7822949999999997E-3</v>
      </c>
      <c r="P12" s="4">
        <f t="shared" si="7"/>
        <v>3.0344999999999999E-3</v>
      </c>
      <c r="Q12" s="3">
        <f>(C12*0.015%)+IF(C12&lt;20,'Test Circuit'!$T$6,'Test Circuit'!T17)</f>
        <v>3.6028499999999995E-3</v>
      </c>
      <c r="R12" s="4">
        <f>(D12*0.03%)+'Test Circuit'!$T$8</f>
        <v>1.56066E-3</v>
      </c>
      <c r="S12" s="4">
        <f t="shared" si="8"/>
        <v>7.2983670498055361E-2</v>
      </c>
      <c r="T12" s="4">
        <f t="shared" si="9"/>
        <v>3.7492570701164241E-2</v>
      </c>
      <c r="U12" s="34">
        <f t="shared" si="10"/>
        <v>1.6502270591655634E-2</v>
      </c>
      <c r="V12" s="3">
        <f t="shared" si="11"/>
        <v>4.0195899777869127E-3</v>
      </c>
    </row>
    <row r="13" spans="1:22" x14ac:dyDescent="0.25">
      <c r="A13" s="3">
        <v>24.050999999999998</v>
      </c>
      <c r="B13" s="4">
        <v>0.30480000000000002</v>
      </c>
      <c r="C13" s="3">
        <v>24.004999999999999</v>
      </c>
      <c r="D13" s="4">
        <v>0.30020000000000002</v>
      </c>
      <c r="E13" s="6">
        <v>23</v>
      </c>
      <c r="F13" s="11">
        <v>23</v>
      </c>
      <c r="G13" s="5">
        <v>22.8</v>
      </c>
      <c r="H13" s="3">
        <f t="shared" si="0"/>
        <v>7.3307447999999997</v>
      </c>
      <c r="I13" s="3">
        <f t="shared" si="1"/>
        <v>7.2063009999999998</v>
      </c>
      <c r="J13" s="7">
        <f t="shared" si="2"/>
        <v>0.98302439883052539</v>
      </c>
      <c r="K13" s="3">
        <f t="shared" si="3"/>
        <v>0.12444379999999988</v>
      </c>
      <c r="L13" s="3">
        <f t="shared" si="4"/>
        <v>4.5999999999999375E-2</v>
      </c>
      <c r="M13" s="6">
        <f t="shared" si="5"/>
        <v>0</v>
      </c>
      <c r="N13" s="5">
        <f t="shared" si="6"/>
        <v>-9.9999999999997868E-2</v>
      </c>
      <c r="O13" s="3">
        <f>(A13*0.0045%)+'Test Circuit'!$T$3</f>
        <v>1.7822949999999997E-3</v>
      </c>
      <c r="P13" s="4">
        <f t="shared" si="7"/>
        <v>3.7859999999999999E-3</v>
      </c>
      <c r="Q13" s="3">
        <f>(C13*0.015%)+IF(C13&lt;20,'Test Circuit'!$T$6,'Test Circuit'!T18)</f>
        <v>3.6007499999999994E-3</v>
      </c>
      <c r="R13" s="4">
        <f>(D13*0.03%)+'Test Circuit'!$T$8</f>
        <v>1.5900600000000001E-3</v>
      </c>
      <c r="S13" s="4">
        <f t="shared" si="8"/>
        <v>9.1058706471863926E-2</v>
      </c>
      <c r="T13" s="4">
        <f t="shared" si="9"/>
        <v>3.8184693245999005E-2</v>
      </c>
      <c r="U13" s="34">
        <f t="shared" si="10"/>
        <v>1.3275211817213941E-2</v>
      </c>
      <c r="V13" s="3">
        <f t="shared" si="11"/>
        <v>4.0177078078831212E-3</v>
      </c>
    </row>
    <row r="14" spans="1:22" x14ac:dyDescent="0.25">
      <c r="A14" s="3">
        <v>24.050999999999998</v>
      </c>
      <c r="B14" s="4">
        <v>0.40460000000000002</v>
      </c>
      <c r="C14" s="3">
        <v>23.99</v>
      </c>
      <c r="D14" s="4">
        <v>0.39979999999999999</v>
      </c>
      <c r="E14" s="6">
        <v>24</v>
      </c>
      <c r="F14" s="11">
        <v>24</v>
      </c>
      <c r="G14" s="5">
        <v>22.8</v>
      </c>
      <c r="H14" s="3">
        <f t="shared" si="0"/>
        <v>9.7310345999999992</v>
      </c>
      <c r="I14" s="3">
        <f t="shared" si="1"/>
        <v>9.5912019999999991</v>
      </c>
      <c r="J14" s="7">
        <f t="shared" si="2"/>
        <v>0.98563024326313664</v>
      </c>
      <c r="K14" s="3">
        <f t="shared" si="3"/>
        <v>0.13983260000000008</v>
      </c>
      <c r="L14" s="3">
        <f t="shared" si="4"/>
        <v>6.0999999999999943E-2</v>
      </c>
      <c r="M14" s="6">
        <f t="shared" si="5"/>
        <v>1</v>
      </c>
      <c r="N14" s="5">
        <f t="shared" si="6"/>
        <v>-9.9999999999997868E-2</v>
      </c>
      <c r="O14" s="3">
        <f>(A14*0.0045%)+'Test Circuit'!$T$3</f>
        <v>1.7822949999999997E-3</v>
      </c>
      <c r="P14" s="4">
        <f t="shared" si="7"/>
        <v>4.5345000000000003E-3</v>
      </c>
      <c r="Q14" s="3">
        <f>(C14*0.015%)+IF(C14&lt;20,'Test Circuit'!$T$6,'Test Circuit'!T19)</f>
        <v>3.5984999999999993E-3</v>
      </c>
      <c r="R14" s="4">
        <f>(D14*0.03%)+'Test Circuit'!$T$8</f>
        <v>1.6199400000000001E-3</v>
      </c>
      <c r="S14" s="4">
        <f t="shared" si="8"/>
        <v>0.10906164354060102</v>
      </c>
      <c r="T14" s="4">
        <f t="shared" si="9"/>
        <v>3.8888981375320694E-2</v>
      </c>
      <c r="U14" s="34">
        <f t="shared" si="10"/>
        <v>1.1747237562254926E-2</v>
      </c>
      <c r="V14" s="3">
        <f t="shared" si="11"/>
        <v>4.0156914369788169E-3</v>
      </c>
    </row>
    <row r="15" spans="1:22" x14ac:dyDescent="0.25">
      <c r="A15" s="3">
        <v>24.050999999999998</v>
      </c>
      <c r="B15" s="4">
        <v>0.50480000000000003</v>
      </c>
      <c r="C15" s="3">
        <v>23.975999999999999</v>
      </c>
      <c r="D15" s="4">
        <v>0.49990000000000001</v>
      </c>
      <c r="E15" s="6">
        <v>24</v>
      </c>
      <c r="F15" s="11">
        <v>24</v>
      </c>
      <c r="G15" s="5">
        <v>22.8</v>
      </c>
      <c r="H15" s="3">
        <f t="shared" si="0"/>
        <v>12.1409448</v>
      </c>
      <c r="I15" s="3">
        <f t="shared" si="1"/>
        <v>11.985602399999999</v>
      </c>
      <c r="J15" s="7">
        <f t="shared" si="2"/>
        <v>0.98720508143649577</v>
      </c>
      <c r="K15" s="3">
        <f t="shared" si="3"/>
        <v>0.15534240000000032</v>
      </c>
      <c r="L15" s="3">
        <f t="shared" si="4"/>
        <v>7.4999999999999289E-2</v>
      </c>
      <c r="M15" s="6">
        <f t="shared" si="5"/>
        <v>1</v>
      </c>
      <c r="N15" s="5">
        <f t="shared" si="6"/>
        <v>-9.9999999999997868E-2</v>
      </c>
      <c r="O15" s="3">
        <f>(A15*0.0045%)+'Test Circuit'!$T$3</f>
        <v>1.7822949999999997E-3</v>
      </c>
      <c r="P15" s="4">
        <f t="shared" si="7"/>
        <v>5.2859999999999999E-3</v>
      </c>
      <c r="Q15" s="3">
        <f>(C15*0.015%)+IF(C15&lt;20,'Test Circuit'!$T$6,'Test Circuit'!T20)</f>
        <v>3.5963999999999996E-3</v>
      </c>
      <c r="R15" s="4">
        <f>(D15*0.03%)+'Test Circuit'!$T$8</f>
        <v>1.64997E-3</v>
      </c>
      <c r="S15" s="4">
        <f t="shared" si="8"/>
        <v>0.12713676948010236</v>
      </c>
      <c r="T15" s="4">
        <f t="shared" si="9"/>
        <v>3.9600512226843534E-2</v>
      </c>
      <c r="U15" s="34">
        <f t="shared" si="10"/>
        <v>1.0840110452307027E-2</v>
      </c>
      <c r="V15" s="3">
        <f t="shared" si="11"/>
        <v>4.0138097148500942E-3</v>
      </c>
    </row>
    <row r="16" spans="1:22" x14ac:dyDescent="0.25">
      <c r="A16" s="3">
        <v>24.050999999999998</v>
      </c>
      <c r="B16" s="4">
        <v>0.60509999999999997</v>
      </c>
      <c r="C16" s="3">
        <v>23.962</v>
      </c>
      <c r="D16" s="4">
        <v>0.60009999999999997</v>
      </c>
      <c r="E16" s="6">
        <v>25</v>
      </c>
      <c r="F16" s="11">
        <v>25</v>
      </c>
      <c r="G16" s="5">
        <v>22.8</v>
      </c>
      <c r="H16" s="3">
        <f t="shared" si="0"/>
        <v>14.553260099999997</v>
      </c>
      <c r="I16" s="3">
        <f t="shared" si="1"/>
        <v>14.379596199999998</v>
      </c>
      <c r="J16" s="7">
        <f t="shared" si="2"/>
        <v>0.9880670104975311</v>
      </c>
      <c r="K16" s="3">
        <f t="shared" si="3"/>
        <v>0.17366389999999932</v>
      </c>
      <c r="L16" s="3">
        <f t="shared" si="4"/>
        <v>8.8999999999998636E-2</v>
      </c>
      <c r="M16" s="6">
        <f t="shared" si="5"/>
        <v>2</v>
      </c>
      <c r="N16" s="5">
        <f t="shared" si="6"/>
        <v>-9.9999999999997868E-2</v>
      </c>
      <c r="O16" s="3">
        <f>(A16*0.0045%)+'Test Circuit'!$T$3</f>
        <v>1.7822949999999997E-3</v>
      </c>
      <c r="P16" s="4">
        <f t="shared" si="7"/>
        <v>6.0382500000000002E-3</v>
      </c>
      <c r="Q16" s="3">
        <f>(C16*0.015%)+IF(C16&lt;20,'Test Circuit'!$T$6,'Test Circuit'!T21)</f>
        <v>3.5942999999999995E-3</v>
      </c>
      <c r="R16" s="4">
        <f>(D16*0.03%)+'Test Circuit'!$T$8</f>
        <v>1.6800299999999999E-3</v>
      </c>
      <c r="S16" s="4">
        <f t="shared" si="8"/>
        <v>0.14522995511145123</v>
      </c>
      <c r="T16" s="4">
        <f t="shared" si="9"/>
        <v>4.0314621209350379E-2</v>
      </c>
      <c r="U16" s="34">
        <f t="shared" si="10"/>
        <v>1.0241860764338872E-2</v>
      </c>
      <c r="V16" s="3">
        <f t="shared" si="11"/>
        <v>4.0119282093558197E-3</v>
      </c>
    </row>
    <row r="17" spans="1:22" x14ac:dyDescent="0.25">
      <c r="A17" s="3">
        <v>24.05</v>
      </c>
      <c r="B17" s="4">
        <v>0.70520000000000005</v>
      </c>
      <c r="C17" s="3">
        <v>23.946999999999999</v>
      </c>
      <c r="D17" s="4">
        <v>0.70030000000000003</v>
      </c>
      <c r="E17" s="6">
        <v>25</v>
      </c>
      <c r="F17" s="11">
        <v>25</v>
      </c>
      <c r="G17" s="5">
        <v>22.8</v>
      </c>
      <c r="H17" s="3">
        <f t="shared" si="0"/>
        <v>16.960060000000002</v>
      </c>
      <c r="I17" s="3">
        <f t="shared" si="1"/>
        <v>16.770084100000002</v>
      </c>
      <c r="J17" s="7">
        <f t="shared" si="2"/>
        <v>0.98879863042937344</v>
      </c>
      <c r="K17" s="3">
        <f t="shared" si="3"/>
        <v>0.18997590000000031</v>
      </c>
      <c r="L17" s="3">
        <f t="shared" si="4"/>
        <v>0.10300000000000153</v>
      </c>
      <c r="M17" s="6">
        <f t="shared" si="5"/>
        <v>2</v>
      </c>
      <c r="N17" s="5">
        <f t="shared" si="6"/>
        <v>-9.9999999999997868E-2</v>
      </c>
      <c r="O17" s="3">
        <f>(A17*0.0045%)+'Test Circuit'!$T$3</f>
        <v>1.78225E-3</v>
      </c>
      <c r="P17" s="4">
        <f t="shared" si="7"/>
        <v>6.7889999999999999E-3</v>
      </c>
      <c r="Q17" s="3">
        <f>(C17*0.015%)+IF(C17&lt;20,'Test Circuit'!$T$6,'Test Circuit'!T22)</f>
        <v>3.5920499999999994E-3</v>
      </c>
      <c r="R17" s="4">
        <f>(D17*0.03%)+'Test Circuit'!$T$8</f>
        <v>1.71009E-3</v>
      </c>
      <c r="S17" s="4">
        <f t="shared" si="8"/>
        <v>0.16328028731685601</v>
      </c>
      <c r="T17" s="4">
        <f t="shared" si="9"/>
        <v>4.1028712170619631E-2</v>
      </c>
      <c r="U17" s="34">
        <f t="shared" si="10"/>
        <v>9.8220742443448465E-3</v>
      </c>
      <c r="V17" s="3">
        <f t="shared" si="11"/>
        <v>4.0098925503060543E-3</v>
      </c>
    </row>
    <row r="18" spans="1:22" x14ac:dyDescent="0.25">
      <c r="A18" s="3">
        <v>24.05</v>
      </c>
      <c r="B18" s="4">
        <v>0.80500000000000005</v>
      </c>
      <c r="C18" s="3">
        <v>23.931999999999999</v>
      </c>
      <c r="D18" s="4">
        <v>0.79969999999999997</v>
      </c>
      <c r="E18" s="6">
        <v>26</v>
      </c>
      <c r="F18" s="11">
        <v>26</v>
      </c>
      <c r="G18" s="5">
        <v>22.8</v>
      </c>
      <c r="H18" s="3">
        <f t="shared" si="0"/>
        <v>19.360250000000001</v>
      </c>
      <c r="I18" s="3">
        <f t="shared" si="1"/>
        <v>19.138420399999998</v>
      </c>
      <c r="J18" s="7">
        <f t="shared" si="2"/>
        <v>0.98854200746374643</v>
      </c>
      <c r="K18" s="3">
        <f t="shared" si="3"/>
        <v>0.22182960000000307</v>
      </c>
      <c r="L18" s="3">
        <f t="shared" si="4"/>
        <v>0.1180000000000021</v>
      </c>
      <c r="M18" s="6">
        <f t="shared" si="5"/>
        <v>3</v>
      </c>
      <c r="N18" s="5">
        <f t="shared" si="6"/>
        <v>-9.9999999999997868E-2</v>
      </c>
      <c r="O18" s="3">
        <f>(A18*0.0045%)+'Test Circuit'!$T$3</f>
        <v>1.78225E-3</v>
      </c>
      <c r="P18" s="4">
        <f t="shared" si="7"/>
        <v>7.5375000000000008E-3</v>
      </c>
      <c r="Q18" s="3">
        <f>(C18*0.015%)+IF(C18&lt;20,'Test Circuit'!$T$6,'Test Circuit'!T23)</f>
        <v>3.5897999999999993E-3</v>
      </c>
      <c r="R18" s="4">
        <f>(D18*0.03%)+'Test Circuit'!$T$8</f>
        <v>1.7399099999999999E-3</v>
      </c>
      <c r="S18" s="4">
        <f t="shared" si="8"/>
        <v>0.18128255240407581</v>
      </c>
      <c r="T18" s="4">
        <f t="shared" si="9"/>
        <v>4.173836863180954E-2</v>
      </c>
      <c r="U18" s="34">
        <f t="shared" si="10"/>
        <v>9.5041040150374637E-3</v>
      </c>
      <c r="V18" s="3">
        <f t="shared" si="11"/>
        <v>4.0078771316620961E-3</v>
      </c>
    </row>
    <row r="19" spans="1:22" x14ac:dyDescent="0.25">
      <c r="A19" s="3">
        <v>24.05</v>
      </c>
      <c r="B19" s="4">
        <v>0.9052</v>
      </c>
      <c r="C19" s="3">
        <v>23.917000000000002</v>
      </c>
      <c r="D19" s="4">
        <v>0.89980000000000004</v>
      </c>
      <c r="E19" s="6">
        <v>27</v>
      </c>
      <c r="F19" s="11">
        <v>27</v>
      </c>
      <c r="G19" s="5">
        <v>22.8</v>
      </c>
      <c r="H19" s="3">
        <f t="shared" si="0"/>
        <v>21.770060000000001</v>
      </c>
      <c r="I19" s="3">
        <f t="shared" si="1"/>
        <v>21.520516600000004</v>
      </c>
      <c r="J19" s="7">
        <f t="shared" si="2"/>
        <v>0.98853731225361818</v>
      </c>
      <c r="K19" s="3">
        <f t="shared" si="3"/>
        <v>0.24954339999999675</v>
      </c>
      <c r="L19" s="3">
        <f t="shared" si="4"/>
        <v>0.13299999999999912</v>
      </c>
      <c r="M19" s="6">
        <f t="shared" si="5"/>
        <v>4</v>
      </c>
      <c r="N19" s="5">
        <f t="shared" si="6"/>
        <v>-9.9999999999997868E-2</v>
      </c>
      <c r="O19" s="3">
        <f>(A19*0.0045%)+'Test Circuit'!$T$3</f>
        <v>1.78225E-3</v>
      </c>
      <c r="P19" s="4">
        <f t="shared" si="7"/>
        <v>8.2889999999999995E-3</v>
      </c>
      <c r="Q19" s="3">
        <f>(C19*0.015%)+IF(C19&lt;20,'Test Circuit'!$T$6,'Test Circuit'!T24)</f>
        <v>3.5875500000000001E-3</v>
      </c>
      <c r="R19" s="4">
        <f>(D19*0.03%)+'Test Circuit'!$T$8</f>
        <v>1.76994E-3</v>
      </c>
      <c r="S19" s="4">
        <f t="shared" si="8"/>
        <v>0.19935697787772158</v>
      </c>
      <c r="T19" s="4">
        <f t="shared" si="9"/>
        <v>4.2454558031231514E-2</v>
      </c>
      <c r="U19" s="34">
        <f t="shared" si="10"/>
        <v>9.2600974647705885E-3</v>
      </c>
      <c r="V19" s="3">
        <f t="shared" si="11"/>
        <v>4.0058619627990179E-3</v>
      </c>
    </row>
    <row r="20" spans="1:22" x14ac:dyDescent="0.25">
      <c r="A20" s="3">
        <v>24.05</v>
      </c>
      <c r="B20" s="4">
        <v>1.0054000000000001</v>
      </c>
      <c r="C20" s="3">
        <v>23.901</v>
      </c>
      <c r="D20" s="4">
        <v>0.99990000000000001</v>
      </c>
      <c r="E20" s="6">
        <v>28</v>
      </c>
      <c r="F20" s="11">
        <v>28</v>
      </c>
      <c r="G20" s="5">
        <v>22.8</v>
      </c>
      <c r="H20" s="3">
        <f t="shared" si="0"/>
        <v>24.179870000000001</v>
      </c>
      <c r="I20" s="3">
        <f t="shared" si="1"/>
        <v>23.8986099</v>
      </c>
      <c r="J20" s="7">
        <f t="shared" si="2"/>
        <v>0.98836800611417674</v>
      </c>
      <c r="K20" s="3">
        <f t="shared" si="3"/>
        <v>0.28126010000000079</v>
      </c>
      <c r="L20" s="3">
        <f t="shared" si="4"/>
        <v>0.14900000000000091</v>
      </c>
      <c r="M20" s="6">
        <f t="shared" si="5"/>
        <v>5</v>
      </c>
      <c r="N20" s="5">
        <f t="shared" si="6"/>
        <v>-9.9999999999997868E-2</v>
      </c>
      <c r="O20" s="3">
        <f>(A20*0.0045%)+'Test Circuit'!$T$3</f>
        <v>1.78225E-3</v>
      </c>
      <c r="P20" s="4">
        <f t="shared" si="7"/>
        <v>9.0404999999999999E-3</v>
      </c>
      <c r="Q20" s="3">
        <f>(C20*0.015%)+IF(C20&lt;20,'Test Circuit'!$T$6,'Test Circuit'!T25)</f>
        <v>3.5851499999999996E-3</v>
      </c>
      <c r="R20" s="4">
        <f>(D20*0.03%)+'Test Circuit'!$T$8</f>
        <v>1.7999700000000001E-3</v>
      </c>
      <c r="S20" s="4">
        <f t="shared" si="8"/>
        <v>0.21743140863309071</v>
      </c>
      <c r="T20" s="4">
        <f t="shared" si="9"/>
        <v>4.3170178478928629E-2</v>
      </c>
      <c r="U20" s="34">
        <f t="shared" si="10"/>
        <v>9.0652033647139457E-3</v>
      </c>
      <c r="V20" s="3">
        <f t="shared" si="11"/>
        <v>4.0037127250840566E-3</v>
      </c>
    </row>
    <row r="21" spans="1:22" x14ac:dyDescent="0.25">
      <c r="A21" s="3">
        <v>24.05</v>
      </c>
      <c r="B21" s="4">
        <v>1.1055999999999999</v>
      </c>
      <c r="C21" s="3">
        <v>23.885000000000002</v>
      </c>
      <c r="D21" s="4">
        <v>1.1001000000000001</v>
      </c>
      <c r="E21" s="6">
        <v>29</v>
      </c>
      <c r="F21" s="11">
        <v>29</v>
      </c>
      <c r="G21" s="5">
        <v>22.8</v>
      </c>
      <c r="H21" s="3">
        <f t="shared" si="0"/>
        <v>26.589679999999998</v>
      </c>
      <c r="I21" s="3">
        <f t="shared" si="1"/>
        <v>26.275888500000004</v>
      </c>
      <c r="J21" s="7">
        <f t="shared" si="2"/>
        <v>0.98819874853702661</v>
      </c>
      <c r="K21" s="3">
        <f t="shared" si="3"/>
        <v>0.31379149999999356</v>
      </c>
      <c r="L21" s="3">
        <f t="shared" si="4"/>
        <v>0.16499999999999915</v>
      </c>
      <c r="M21" s="6">
        <f t="shared" si="5"/>
        <v>6</v>
      </c>
      <c r="N21" s="5">
        <f t="shared" si="6"/>
        <v>-9.9999999999997868E-2</v>
      </c>
      <c r="O21" s="3">
        <f>(A21*0.0045%)+'Test Circuit'!$T$3</f>
        <v>1.78225E-3</v>
      </c>
      <c r="P21" s="4">
        <f t="shared" si="7"/>
        <v>9.7919999999999986E-3</v>
      </c>
      <c r="Q21" s="3">
        <f>(C21*0.015%)+IF(C21&lt;20,'Test Circuit'!$T$6,'Test Circuit'!T26)</f>
        <v>3.58275E-3</v>
      </c>
      <c r="R21" s="4">
        <f>(D21*0.03%)+'Test Circuit'!$T$8</f>
        <v>1.8300300000000001E-3</v>
      </c>
      <c r="S21" s="4">
        <f t="shared" si="8"/>
        <v>0.23550584345410952</v>
      </c>
      <c r="T21" s="4">
        <f t="shared" si="9"/>
        <v>4.3887605357236105E-2</v>
      </c>
      <c r="U21" s="34">
        <f t="shared" si="10"/>
        <v>8.906786158843492E-3</v>
      </c>
      <c r="V21" s="3">
        <f t="shared" si="11"/>
        <v>4.0015637724519649E-3</v>
      </c>
    </row>
    <row r="22" spans="1:22" x14ac:dyDescent="0.25">
      <c r="A22" s="3">
        <v>24.05</v>
      </c>
      <c r="B22" s="4">
        <v>1.2054</v>
      </c>
      <c r="C22" s="3">
        <v>23.869</v>
      </c>
      <c r="D22" s="4">
        <v>1.1998</v>
      </c>
      <c r="E22" s="6">
        <v>30</v>
      </c>
      <c r="F22" s="11">
        <v>30</v>
      </c>
      <c r="G22" s="5">
        <v>22.8</v>
      </c>
      <c r="H22" s="3">
        <f t="shared" si="0"/>
        <v>28.98987</v>
      </c>
      <c r="I22" s="3">
        <f t="shared" si="1"/>
        <v>28.638026199999999</v>
      </c>
      <c r="J22" s="7">
        <f t="shared" si="2"/>
        <v>0.98786321566809365</v>
      </c>
      <c r="K22" s="3">
        <f t="shared" si="3"/>
        <v>0.35184380000000104</v>
      </c>
      <c r="L22" s="3">
        <f t="shared" si="4"/>
        <v>0.18100000000000094</v>
      </c>
      <c r="M22" s="6">
        <f t="shared" si="5"/>
        <v>7</v>
      </c>
      <c r="N22" s="5">
        <f t="shared" si="6"/>
        <v>-9.9999999999997868E-2</v>
      </c>
      <c r="O22" s="3">
        <f>(A22*0.0045%)+'Test Circuit'!$T$3</f>
        <v>1.78225E-3</v>
      </c>
      <c r="P22" s="4">
        <f t="shared" si="7"/>
        <v>1.05405E-2</v>
      </c>
      <c r="Q22" s="3">
        <f>(C22*0.015%)+IF(C22&lt;20,'Test Circuit'!$T$6,'Test Circuit'!T27)</f>
        <v>3.5803499999999995E-3</v>
      </c>
      <c r="R22" s="4">
        <f>(D22*0.03%)+'Test Circuit'!$T$8</f>
        <v>1.85994E-3</v>
      </c>
      <c r="S22" s="4">
        <f t="shared" si="8"/>
        <v>0.2535081280207877</v>
      </c>
      <c r="T22" s="4">
        <f t="shared" si="9"/>
        <v>4.4602252366355968E-2</v>
      </c>
      <c r="U22" s="34">
        <f t="shared" si="10"/>
        <v>8.774520753818715E-3</v>
      </c>
      <c r="V22" s="3">
        <f t="shared" si="11"/>
        <v>3.9994151053622824E-3</v>
      </c>
    </row>
    <row r="23" spans="1:22" x14ac:dyDescent="0.25">
      <c r="A23" s="3">
        <v>24.05</v>
      </c>
      <c r="B23" s="4">
        <v>1.3056000000000001</v>
      </c>
      <c r="C23" s="3">
        <v>23.852</v>
      </c>
      <c r="D23" s="4">
        <v>1.2998000000000001</v>
      </c>
      <c r="E23" s="6">
        <v>32</v>
      </c>
      <c r="F23" s="11">
        <v>32</v>
      </c>
      <c r="G23" s="5">
        <v>22.8</v>
      </c>
      <c r="H23" s="3">
        <f t="shared" si="0"/>
        <v>31.399680000000004</v>
      </c>
      <c r="I23" s="3">
        <f t="shared" si="1"/>
        <v>31.002829600000002</v>
      </c>
      <c r="J23" s="7">
        <f t="shared" si="2"/>
        <v>0.98736132342749983</v>
      </c>
      <c r="K23" s="3">
        <f t="shared" si="3"/>
        <v>0.39685040000000171</v>
      </c>
      <c r="L23" s="3">
        <f t="shared" si="4"/>
        <v>0.1980000000000004</v>
      </c>
      <c r="M23" s="6">
        <f t="shared" si="5"/>
        <v>9</v>
      </c>
      <c r="N23" s="5">
        <f t="shared" si="6"/>
        <v>-9.9999999999997868E-2</v>
      </c>
      <c r="O23" s="3">
        <f>(A23*0.0045%)+'Test Circuit'!$T$3</f>
        <v>1.78225E-3</v>
      </c>
      <c r="P23" s="4">
        <f t="shared" si="7"/>
        <v>1.1292E-2</v>
      </c>
      <c r="Q23" s="3">
        <f>(C23*0.015%)+IF(C23&lt;20,'Test Circuit'!$T$6,'Test Circuit'!T28)</f>
        <v>3.5777999999999999E-3</v>
      </c>
      <c r="R23" s="4">
        <f>(D23*0.03%)+'Test Circuit'!$T$8</f>
        <v>1.8899400000000001E-3</v>
      </c>
      <c r="S23" s="4">
        <f t="shared" si="8"/>
        <v>0.27158256858721863</v>
      </c>
      <c r="T23" s="4">
        <f t="shared" si="9"/>
        <v>4.5318087601067494E-2</v>
      </c>
      <c r="U23" s="34">
        <f t="shared" si="10"/>
        <v>8.6609991867093866E-3</v>
      </c>
      <c r="V23" s="3">
        <f t="shared" si="11"/>
        <v>3.9971324599642685E-3</v>
      </c>
    </row>
    <row r="24" spans="1:22" x14ac:dyDescent="0.25">
      <c r="A24" s="3">
        <v>24.05</v>
      </c>
      <c r="B24" s="4">
        <v>1.4056999999999999</v>
      </c>
      <c r="C24" s="3">
        <v>23.835000000000001</v>
      </c>
      <c r="D24" s="4">
        <v>1.4</v>
      </c>
      <c r="E24" s="6">
        <v>33</v>
      </c>
      <c r="F24" s="11">
        <v>33</v>
      </c>
      <c r="G24" s="5">
        <v>22.8</v>
      </c>
      <c r="H24" s="3">
        <f t="shared" si="0"/>
        <v>33.807085000000001</v>
      </c>
      <c r="I24" s="3">
        <f t="shared" si="1"/>
        <v>33.369</v>
      </c>
      <c r="J24" s="7">
        <f t="shared" si="2"/>
        <v>0.98704162160091591</v>
      </c>
      <c r="K24" s="3">
        <f t="shared" si="3"/>
        <v>0.43808500000000095</v>
      </c>
      <c r="L24" s="3">
        <f t="shared" si="4"/>
        <v>0.21499999999999986</v>
      </c>
      <c r="M24" s="6">
        <f t="shared" si="5"/>
        <v>10</v>
      </c>
      <c r="N24" s="5">
        <f t="shared" si="6"/>
        <v>-9.9999999999997868E-2</v>
      </c>
      <c r="O24" s="3">
        <f>(A24*0.0045%)+'Test Circuit'!$T$3</f>
        <v>1.78225E-3</v>
      </c>
      <c r="P24" s="4">
        <f t="shared" si="7"/>
        <v>1.204275E-2</v>
      </c>
      <c r="Q24" s="3">
        <f>(C24*0.015%)+IF(C24&lt;20,'Test Circuit'!$T$6,'Test Circuit'!T29)</f>
        <v>3.5752499999999999E-3</v>
      </c>
      <c r="R24" s="4">
        <f>(D24*0.03%)+'Test Circuit'!$T$8</f>
        <v>1.92E-3</v>
      </c>
      <c r="S24" s="4">
        <f t="shared" si="8"/>
        <v>0.28963897286799567</v>
      </c>
      <c r="T24" s="4">
        <f t="shared" si="9"/>
        <v>4.6036116287785402E-2</v>
      </c>
      <c r="U24" s="34">
        <f t="shared" si="10"/>
        <v>8.5653226965749125E-3</v>
      </c>
      <c r="V24" s="3">
        <f t="shared" si="11"/>
        <v>3.9948501379901595E-3</v>
      </c>
    </row>
    <row r="25" spans="1:22" x14ac:dyDescent="0.25">
      <c r="A25" s="3">
        <v>24.048999999999999</v>
      </c>
      <c r="B25" s="4">
        <v>1.506</v>
      </c>
      <c r="C25" s="3">
        <v>23.815999999999999</v>
      </c>
      <c r="D25" s="4">
        <v>1.5001</v>
      </c>
      <c r="E25" s="6">
        <v>35</v>
      </c>
      <c r="F25" s="11">
        <v>35</v>
      </c>
      <c r="G25" s="5">
        <v>22.8</v>
      </c>
      <c r="H25" s="3">
        <f t="shared" si="0"/>
        <v>36.217793999999998</v>
      </c>
      <c r="I25" s="3">
        <f t="shared" si="1"/>
        <v>35.726381599999996</v>
      </c>
      <c r="J25" s="7">
        <f t="shared" si="2"/>
        <v>0.98643174125955868</v>
      </c>
      <c r="K25" s="3">
        <f t="shared" si="3"/>
        <v>0.49141240000000153</v>
      </c>
      <c r="L25" s="3">
        <f t="shared" si="4"/>
        <v>0.23300000000000054</v>
      </c>
      <c r="M25" s="6">
        <f t="shared" si="5"/>
        <v>12</v>
      </c>
      <c r="N25" s="5">
        <f t="shared" si="6"/>
        <v>-9.9999999999997868E-2</v>
      </c>
      <c r="O25" s="3">
        <f>(A25*0.0045%)+'Test Circuit'!$T$3</f>
        <v>1.7822049999999998E-3</v>
      </c>
      <c r="P25" s="4">
        <f t="shared" si="7"/>
        <v>1.2794999999999999E-2</v>
      </c>
      <c r="Q25" s="3">
        <f>(C25*0.015%)+IF(C25&lt;20,'Test Circuit'!$T$6,'Test Circuit'!T30)</f>
        <v>3.5723999999999994E-3</v>
      </c>
      <c r="R25" s="4">
        <f>(D25*0.03%)+'Test Circuit'!$T$8</f>
        <v>1.9500299999999999E-3</v>
      </c>
      <c r="S25" s="4">
        <f t="shared" si="8"/>
        <v>0.30771866049248719</v>
      </c>
      <c r="T25" s="4">
        <f t="shared" si="9"/>
        <v>4.675007853755736E-2</v>
      </c>
      <c r="U25" s="34">
        <f t="shared" si="10"/>
        <v>8.4798772803193288E-3</v>
      </c>
      <c r="V25" s="3">
        <f t="shared" si="11"/>
        <v>3.9922796021853221E-3</v>
      </c>
    </row>
    <row r="26" spans="1:22" x14ac:dyDescent="0.25">
      <c r="A26" s="3">
        <v>24.048999999999999</v>
      </c>
      <c r="B26" s="4">
        <v>1.6056999999999999</v>
      </c>
      <c r="C26" s="3">
        <v>23.797000000000001</v>
      </c>
      <c r="D26" s="4">
        <v>1.5998000000000001</v>
      </c>
      <c r="E26" s="6">
        <v>37</v>
      </c>
      <c r="F26" s="11">
        <v>37</v>
      </c>
      <c r="G26" s="5">
        <v>22.8</v>
      </c>
      <c r="H26" s="3">
        <f t="shared" si="0"/>
        <v>38.615479299999997</v>
      </c>
      <c r="I26" s="3">
        <f t="shared" si="1"/>
        <v>38.070440600000005</v>
      </c>
      <c r="J26" s="7">
        <f t="shared" si="2"/>
        <v>0.98588548660070652</v>
      </c>
      <c r="K26" s="3">
        <f t="shared" si="3"/>
        <v>0.5450386999999921</v>
      </c>
      <c r="L26" s="3">
        <f t="shared" si="4"/>
        <v>0.25199999999999889</v>
      </c>
      <c r="M26" s="6">
        <f t="shared" si="5"/>
        <v>14</v>
      </c>
      <c r="N26" s="5">
        <f t="shared" si="6"/>
        <v>-9.9999999999997868E-2</v>
      </c>
      <c r="O26" s="3">
        <f>(A26*0.0045%)+'Test Circuit'!$T$3</f>
        <v>1.7822049999999998E-3</v>
      </c>
      <c r="P26" s="4">
        <f t="shared" si="7"/>
        <v>1.3542749999999999E-2</v>
      </c>
      <c r="Q26" s="3">
        <f>(C26*0.015%)+IF(C26&lt;20,'Test Circuit'!$T$6,'Test Circuit'!T31)</f>
        <v>3.5695499999999999E-3</v>
      </c>
      <c r="R26" s="4">
        <f>(D26*0.03%)+'Test Circuit'!$T$8</f>
        <v>1.9799399999999999E-3</v>
      </c>
      <c r="S26" s="4">
        <f t="shared" si="8"/>
        <v>0.32570216667752694</v>
      </c>
      <c r="T26" s="4">
        <f t="shared" si="9"/>
        <v>4.7461432690698135E-2</v>
      </c>
      <c r="U26" s="34">
        <f t="shared" si="10"/>
        <v>8.4057908867392218E-3</v>
      </c>
      <c r="V26" s="3">
        <f t="shared" si="11"/>
        <v>3.9897295477920557E-3</v>
      </c>
    </row>
    <row r="27" spans="1:22" x14ac:dyDescent="0.25">
      <c r="A27" s="3">
        <v>24.048999999999999</v>
      </c>
      <c r="B27" s="4">
        <v>1.7060999999999999</v>
      </c>
      <c r="C27" s="3">
        <v>23.777999999999999</v>
      </c>
      <c r="D27" s="4">
        <v>1.7000999999999999</v>
      </c>
      <c r="E27" s="6">
        <v>39</v>
      </c>
      <c r="F27" s="11">
        <v>39</v>
      </c>
      <c r="G27" s="5">
        <v>22.8</v>
      </c>
      <c r="H27" s="3">
        <f t="shared" si="0"/>
        <v>41.029998899999995</v>
      </c>
      <c r="I27" s="3">
        <f t="shared" si="1"/>
        <v>40.424977799999994</v>
      </c>
      <c r="J27" s="7">
        <f t="shared" si="2"/>
        <v>0.98525417703581752</v>
      </c>
      <c r="K27" s="3">
        <f t="shared" si="3"/>
        <v>0.60502110000000187</v>
      </c>
      <c r="L27" s="3">
        <f t="shared" si="4"/>
        <v>0.2710000000000008</v>
      </c>
      <c r="M27" s="6">
        <f t="shared" si="5"/>
        <v>16</v>
      </c>
      <c r="N27" s="5">
        <f t="shared" si="6"/>
        <v>-9.9999999999997868E-2</v>
      </c>
      <c r="O27" s="3">
        <f>(A27*0.0045%)+'Test Circuit'!$T$3</f>
        <v>1.7822049999999998E-3</v>
      </c>
      <c r="P27" s="4">
        <f t="shared" si="7"/>
        <v>1.4295749999999999E-2</v>
      </c>
      <c r="Q27" s="3">
        <f>(C27*0.015%)+IF(C27&lt;20,'Test Circuit'!$T$6,'Test Circuit'!T32)</f>
        <v>3.5666999999999995E-3</v>
      </c>
      <c r="R27" s="4">
        <f>(D27*0.03%)+'Test Circuit'!$T$8</f>
        <v>2.0100299999999999E-3</v>
      </c>
      <c r="S27" s="4">
        <f t="shared" si="8"/>
        <v>0.34381193740075133</v>
      </c>
      <c r="T27" s="4">
        <f t="shared" si="9"/>
        <v>4.8177615313600153E-2</v>
      </c>
      <c r="U27" s="34">
        <f t="shared" si="10"/>
        <v>8.3390454757122368E-3</v>
      </c>
      <c r="V27" s="3">
        <f t="shared" si="11"/>
        <v>3.9871798996314418E-3</v>
      </c>
    </row>
    <row r="28" spans="1:22" x14ac:dyDescent="0.25">
      <c r="A28" s="3">
        <v>24.048999999999999</v>
      </c>
      <c r="B28" s="4">
        <v>1.8063</v>
      </c>
      <c r="C28" s="3">
        <v>23.756</v>
      </c>
      <c r="D28" s="4">
        <v>1.8002</v>
      </c>
      <c r="E28" s="6">
        <v>42</v>
      </c>
      <c r="F28" s="11">
        <v>42</v>
      </c>
      <c r="G28" s="5">
        <v>22.8</v>
      </c>
      <c r="H28" s="3">
        <f t="shared" si="0"/>
        <v>43.439708699999997</v>
      </c>
      <c r="I28" s="3">
        <f t="shared" si="1"/>
        <v>42.765551200000004</v>
      </c>
      <c r="J28" s="7">
        <f t="shared" si="2"/>
        <v>0.98448061646417084</v>
      </c>
      <c r="K28" s="3">
        <f t="shared" si="3"/>
        <v>0.67415749999999264</v>
      </c>
      <c r="L28" s="3">
        <f t="shared" si="4"/>
        <v>0.29299999999999926</v>
      </c>
      <c r="M28" s="6">
        <f t="shared" si="5"/>
        <v>19</v>
      </c>
      <c r="N28" s="5">
        <f t="shared" si="6"/>
        <v>-9.9999999999997868E-2</v>
      </c>
      <c r="O28" s="3">
        <f>(A28*0.0045%)+'Test Circuit'!$T$3</f>
        <v>1.7822049999999998E-3</v>
      </c>
      <c r="P28" s="4">
        <f t="shared" si="7"/>
        <v>1.504725E-2</v>
      </c>
      <c r="Q28" s="3">
        <f>(C28*0.015%)+IF(C28&lt;20,'Test Circuit'!$T$6,'Test Circuit'!T33)</f>
        <v>3.5633999999999996E-3</v>
      </c>
      <c r="R28" s="4">
        <f>(D28*0.03%)+'Test Circuit'!$T$8</f>
        <v>2.0400599999999998E-3</v>
      </c>
      <c r="S28" s="4">
        <f t="shared" si="8"/>
        <v>0.36188563390854722</v>
      </c>
      <c r="T28" s="4">
        <f t="shared" si="9"/>
        <v>4.8886367613461122E-2</v>
      </c>
      <c r="U28" s="34">
        <f t="shared" si="10"/>
        <v>8.2783193617048008E-3</v>
      </c>
      <c r="V28" s="3">
        <f t="shared" si="11"/>
        <v>3.984228183980555E-3</v>
      </c>
    </row>
    <row r="29" spans="1:22" x14ac:dyDescent="0.25">
      <c r="A29" s="3">
        <v>24.048999999999999</v>
      </c>
      <c r="B29" s="4">
        <v>1.9065000000000001</v>
      </c>
      <c r="C29" s="3">
        <v>23.733000000000001</v>
      </c>
      <c r="D29" s="4">
        <v>1.9004000000000001</v>
      </c>
      <c r="E29" s="6">
        <v>44</v>
      </c>
      <c r="F29" s="11">
        <v>44</v>
      </c>
      <c r="G29" s="5">
        <v>22.8</v>
      </c>
      <c r="H29" s="3">
        <f t="shared" si="0"/>
        <v>45.849418499999999</v>
      </c>
      <c r="I29" s="3">
        <f t="shared" si="1"/>
        <v>45.102193200000002</v>
      </c>
      <c r="J29" s="7">
        <f t="shared" si="2"/>
        <v>0.98370262209541448</v>
      </c>
      <c r="K29" s="3">
        <f t="shared" si="3"/>
        <v>0.74722529999999665</v>
      </c>
      <c r="L29" s="3">
        <f t="shared" si="4"/>
        <v>0.31599999999999895</v>
      </c>
      <c r="M29" s="6">
        <f t="shared" si="5"/>
        <v>21</v>
      </c>
      <c r="N29" s="5">
        <f t="shared" si="6"/>
        <v>-9.9999999999997868E-2</v>
      </c>
      <c r="O29" s="3">
        <f>(A29*0.0045%)+'Test Circuit'!$T$3</f>
        <v>1.7822049999999998E-3</v>
      </c>
      <c r="P29" s="4">
        <f t="shared" si="7"/>
        <v>1.579875E-2</v>
      </c>
      <c r="Q29" s="3">
        <f>(C29*0.015%)+IF(C29&lt;20,'Test Circuit'!$T$6,'Test Circuit'!T34)</f>
        <v>3.5599499999999997E-3</v>
      </c>
      <c r="R29" s="4">
        <f>(D29*0.03%)+'Test Circuit'!$T$8</f>
        <v>2.0701199999999999E-3</v>
      </c>
      <c r="S29" s="4">
        <f t="shared" si="8"/>
        <v>0.37995933129414788</v>
      </c>
      <c r="T29" s="4">
        <f t="shared" si="9"/>
        <v>4.959377075180086E-2</v>
      </c>
      <c r="U29" s="34">
        <f t="shared" si="10"/>
        <v>8.2235032654727914E-3</v>
      </c>
      <c r="V29" s="3">
        <f t="shared" si="11"/>
        <v>3.981142884213652E-3</v>
      </c>
    </row>
    <row r="30" spans="1:22" x14ac:dyDescent="0.25">
      <c r="A30" s="3">
        <v>24.048999999999999</v>
      </c>
      <c r="B30" s="4">
        <v>2.0062000000000002</v>
      </c>
      <c r="C30" s="3">
        <v>23.71</v>
      </c>
      <c r="D30" s="4">
        <v>2</v>
      </c>
      <c r="E30" s="6">
        <v>47</v>
      </c>
      <c r="F30" s="11">
        <v>47</v>
      </c>
      <c r="G30" s="5">
        <v>22.8</v>
      </c>
      <c r="H30" s="3">
        <f t="shared" si="0"/>
        <v>48.247103800000005</v>
      </c>
      <c r="I30" s="3">
        <f t="shared" si="1"/>
        <v>47.42</v>
      </c>
      <c r="J30" s="7">
        <f t="shared" si="2"/>
        <v>0.98285692332064911</v>
      </c>
      <c r="K30" s="3">
        <f t="shared" si="3"/>
        <v>0.82710380000000328</v>
      </c>
      <c r="L30" s="3">
        <f t="shared" si="4"/>
        <v>0.33899999999999864</v>
      </c>
      <c r="M30" s="6">
        <f t="shared" si="5"/>
        <v>24</v>
      </c>
      <c r="N30" s="5">
        <f t="shared" si="6"/>
        <v>-9.9999999999997868E-2</v>
      </c>
      <c r="O30" s="3">
        <f>(A30*0.0045%)+'Test Circuit'!$T$3</f>
        <v>1.7822049999999998E-3</v>
      </c>
      <c r="P30" s="4">
        <f t="shared" si="7"/>
        <v>1.6546500000000002E-2</v>
      </c>
      <c r="Q30" s="3">
        <f>(C30*0.015%)+IF(C30&lt;20,'Test Circuit'!$T$6,'Test Circuit'!T35)</f>
        <v>3.5564999999999998E-3</v>
      </c>
      <c r="R30" s="4">
        <f>(D30*0.03%)+'Test Circuit'!$T$8</f>
        <v>2.0999999999999999E-3</v>
      </c>
      <c r="S30" s="4">
        <f t="shared" si="8"/>
        <v>0.3979428413217746</v>
      </c>
      <c r="T30" s="4">
        <f t="shared" si="9"/>
        <v>5.0296505345799124E-2</v>
      </c>
      <c r="U30" s="34">
        <f t="shared" si="10"/>
        <v>8.1733730114301826E-3</v>
      </c>
      <c r="V30" s="3">
        <f t="shared" si="11"/>
        <v>3.9780581835897021E-3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FE5C5-6B8D-744D-A2E6-6323B97708D1}">
  <sheetPr codeName="Sheet6"/>
  <dimension ref="A1:O30"/>
  <sheetViews>
    <sheetView workbookViewId="0">
      <selection activeCell="A3" sqref="A3"/>
    </sheetView>
  </sheetViews>
  <sheetFormatPr defaultColWidth="11" defaultRowHeight="15.75" x14ac:dyDescent="0.25"/>
  <cols>
    <col min="1" max="2" width="6.625" bestFit="1" customWidth="1"/>
    <col min="3" max="3" width="7.5" bestFit="1" customWidth="1"/>
    <col min="4" max="4" width="6.875" bestFit="1" customWidth="1"/>
    <col min="5" max="6" width="7.125" bestFit="1" customWidth="1"/>
    <col min="7" max="7" width="8.125" bestFit="1" customWidth="1"/>
    <col min="10" max="10" width="11.75" bestFit="1" customWidth="1"/>
    <col min="11" max="11" width="11.125" bestFit="1" customWidth="1"/>
    <col min="12" max="12" width="13" bestFit="1" customWidth="1"/>
    <col min="13" max="13" width="11.625" bestFit="1" customWidth="1"/>
  </cols>
  <sheetData>
    <row r="1" spans="1:15" x14ac:dyDescent="0.25">
      <c r="A1" t="s">
        <v>15</v>
      </c>
      <c r="B1" t="s">
        <v>16</v>
      </c>
      <c r="C1" t="s">
        <v>17</v>
      </c>
      <c r="D1" t="s">
        <v>18</v>
      </c>
      <c r="E1" t="s">
        <v>19</v>
      </c>
      <c r="F1" t="s">
        <v>29</v>
      </c>
      <c r="G1" t="s">
        <v>21</v>
      </c>
      <c r="H1" t="s">
        <v>22</v>
      </c>
      <c r="I1" t="s">
        <v>23</v>
      </c>
      <c r="J1" s="8" t="s">
        <v>42</v>
      </c>
      <c r="K1" s="8" t="s">
        <v>43</v>
      </c>
      <c r="L1" s="8" t="s">
        <v>44</v>
      </c>
      <c r="M1" s="8" t="s">
        <v>45</v>
      </c>
    </row>
    <row r="2" spans="1:15" x14ac:dyDescent="0.25">
      <c r="A2" s="3">
        <v>30.004999999999999</v>
      </c>
      <c r="B2" s="4">
        <v>2.2499999999999999E-2</v>
      </c>
      <c r="C2" s="3">
        <v>0</v>
      </c>
      <c r="D2" s="4">
        <v>0</v>
      </c>
      <c r="E2" s="6">
        <v>33</v>
      </c>
      <c r="F2" s="6">
        <v>31</v>
      </c>
      <c r="G2" s="5">
        <v>22.5</v>
      </c>
      <c r="H2" s="3">
        <f>A2*B2</f>
        <v>0.6751125</v>
      </c>
      <c r="I2" s="3">
        <f>C2*D2</f>
        <v>0</v>
      </c>
      <c r="J2" s="3">
        <f>(A2*0.0045%)+'Test Circuit'!$T$3</f>
        <v>2.0502249999999997E-3</v>
      </c>
      <c r="K2" s="4">
        <f>(B2*0.75%)+0.0015</f>
        <v>1.6687500000000001E-3</v>
      </c>
      <c r="L2" s="3">
        <f>(C2*0.015%)+IF(C2&lt;20,'Test Circuit'!$T$6,'Test Circuit'!T7)</f>
        <v>5.9999999999999993E-3</v>
      </c>
      <c r="M2" s="4">
        <f>(D2*0.03%)+'Test Circuit'!$T$8</f>
        <v>1.5E-3</v>
      </c>
    </row>
    <row r="3" spans="1:15" x14ac:dyDescent="0.25">
      <c r="H3" s="3"/>
      <c r="I3" s="4"/>
      <c r="J3" s="3"/>
      <c r="K3" s="4"/>
      <c r="L3" s="3"/>
      <c r="M3" s="6"/>
      <c r="N3" s="6"/>
      <c r="O3" s="5"/>
    </row>
    <row r="4" spans="1:15" x14ac:dyDescent="0.25">
      <c r="H4" s="3"/>
      <c r="I4" s="4"/>
      <c r="J4" s="3"/>
      <c r="K4" s="4"/>
      <c r="L4" s="3"/>
      <c r="M4" s="6"/>
      <c r="N4" s="6"/>
      <c r="O4" s="5"/>
    </row>
    <row r="5" spans="1:15" x14ac:dyDescent="0.25">
      <c r="A5" t="s">
        <v>30</v>
      </c>
      <c r="H5" s="3"/>
      <c r="I5" s="4"/>
      <c r="J5" s="3"/>
      <c r="K5" s="4"/>
      <c r="L5" s="3"/>
      <c r="M5" s="6"/>
      <c r="N5" s="6"/>
      <c r="O5" s="5"/>
    </row>
    <row r="6" spans="1:15" x14ac:dyDescent="0.25">
      <c r="H6" s="3"/>
      <c r="I6" s="4"/>
      <c r="J6" s="3"/>
      <c r="K6" s="4"/>
      <c r="L6" s="3"/>
      <c r="M6" s="6"/>
      <c r="N6" s="6"/>
      <c r="O6" s="5"/>
    </row>
    <row r="7" spans="1:15" x14ac:dyDescent="0.25">
      <c r="H7" s="3"/>
      <c r="I7" s="4"/>
      <c r="J7" s="3"/>
      <c r="K7" s="4"/>
      <c r="L7" s="3"/>
      <c r="M7" s="6"/>
      <c r="N7" s="6"/>
      <c r="O7" s="5"/>
    </row>
    <row r="8" spans="1:15" x14ac:dyDescent="0.25">
      <c r="H8" s="3"/>
      <c r="I8" s="4"/>
      <c r="J8" s="3"/>
      <c r="K8" s="4"/>
      <c r="L8" s="3"/>
      <c r="M8" s="6"/>
      <c r="N8" s="6"/>
      <c r="O8" s="5"/>
    </row>
    <row r="9" spans="1:15" x14ac:dyDescent="0.25">
      <c r="H9" s="3"/>
      <c r="I9" s="4"/>
      <c r="J9" s="3"/>
      <c r="K9" s="4"/>
      <c r="L9" s="3"/>
      <c r="M9" s="6"/>
      <c r="N9" s="6"/>
      <c r="O9" s="5"/>
    </row>
    <row r="10" spans="1:15" x14ac:dyDescent="0.25">
      <c r="H10" s="3"/>
      <c r="I10" s="4"/>
      <c r="J10" s="3"/>
      <c r="K10" s="4"/>
      <c r="L10" s="3"/>
      <c r="M10" s="6"/>
      <c r="N10" s="6"/>
      <c r="O10" s="5"/>
    </row>
    <row r="11" spans="1:15" x14ac:dyDescent="0.25">
      <c r="H11" s="3"/>
      <c r="I11" s="4"/>
      <c r="J11" s="3"/>
      <c r="K11" s="4"/>
      <c r="L11" s="3"/>
      <c r="M11" s="6"/>
      <c r="N11" s="6"/>
      <c r="O11" s="5"/>
    </row>
    <row r="12" spans="1:15" x14ac:dyDescent="0.25">
      <c r="H12" s="3"/>
      <c r="I12" s="4"/>
      <c r="J12" s="3"/>
      <c r="K12" s="4"/>
      <c r="L12" s="3"/>
      <c r="M12" s="6"/>
      <c r="N12" s="6"/>
      <c r="O12" s="5"/>
    </row>
    <row r="13" spans="1:15" x14ac:dyDescent="0.25">
      <c r="H13" s="3"/>
      <c r="I13" s="4"/>
      <c r="J13" s="3"/>
      <c r="K13" s="4"/>
      <c r="L13" s="3"/>
      <c r="M13" s="6"/>
      <c r="N13" s="6"/>
      <c r="O13" s="5"/>
    </row>
    <row r="14" spans="1:15" x14ac:dyDescent="0.25">
      <c r="H14" s="3"/>
      <c r="I14" s="4"/>
      <c r="J14" s="3"/>
      <c r="K14" s="4"/>
      <c r="L14" s="3"/>
      <c r="M14" s="6"/>
      <c r="N14" s="6"/>
      <c r="O14" s="5"/>
    </row>
    <row r="15" spans="1:15" x14ac:dyDescent="0.25">
      <c r="H15" s="3"/>
      <c r="I15" s="4"/>
      <c r="J15" s="3"/>
      <c r="K15" s="4"/>
      <c r="L15" s="3"/>
      <c r="M15" s="6"/>
      <c r="N15" s="6"/>
      <c r="O15" s="5"/>
    </row>
    <row r="16" spans="1:15" x14ac:dyDescent="0.25">
      <c r="H16" s="3"/>
      <c r="I16" s="4"/>
      <c r="J16" s="3"/>
      <c r="K16" s="4"/>
      <c r="L16" s="3"/>
      <c r="M16" s="6"/>
      <c r="N16" s="6"/>
      <c r="O16" s="5"/>
    </row>
    <row r="17" spans="8:15" x14ac:dyDescent="0.25">
      <c r="H17" s="3"/>
      <c r="I17" s="4"/>
      <c r="J17" s="3"/>
      <c r="K17" s="4"/>
      <c r="L17" s="3"/>
      <c r="M17" s="6"/>
      <c r="N17" s="6"/>
      <c r="O17" s="5"/>
    </row>
    <row r="18" spans="8:15" x14ac:dyDescent="0.25">
      <c r="H18" s="3"/>
      <c r="I18" s="4"/>
      <c r="J18" s="3"/>
      <c r="K18" s="4"/>
      <c r="L18" s="3"/>
      <c r="M18" s="6"/>
      <c r="N18" s="6"/>
      <c r="O18" s="5"/>
    </row>
    <row r="19" spans="8:15" x14ac:dyDescent="0.25">
      <c r="H19" s="3"/>
      <c r="I19" s="4"/>
      <c r="J19" s="3"/>
      <c r="K19" s="4"/>
      <c r="L19" s="3"/>
      <c r="M19" s="6"/>
      <c r="N19" s="6"/>
      <c r="O19" s="5"/>
    </row>
    <row r="20" spans="8:15" x14ac:dyDescent="0.25">
      <c r="H20" s="3"/>
      <c r="I20" s="4"/>
      <c r="J20" s="3"/>
      <c r="K20" s="4"/>
      <c r="L20" s="3"/>
      <c r="M20" s="6"/>
      <c r="N20" s="6"/>
      <c r="O20" s="5"/>
    </row>
    <row r="21" spans="8:15" x14ac:dyDescent="0.25">
      <c r="H21" s="3"/>
      <c r="I21" s="4"/>
      <c r="J21" s="3"/>
      <c r="K21" s="4"/>
      <c r="L21" s="3"/>
      <c r="M21" s="6"/>
      <c r="N21" s="6"/>
      <c r="O21" s="5"/>
    </row>
    <row r="22" spans="8:15" x14ac:dyDescent="0.25">
      <c r="H22" s="3"/>
      <c r="I22" s="4"/>
      <c r="J22" s="3"/>
      <c r="K22" s="4"/>
      <c r="L22" s="3"/>
      <c r="M22" s="6"/>
      <c r="N22" s="6"/>
      <c r="O22" s="5"/>
    </row>
    <row r="23" spans="8:15" x14ac:dyDescent="0.25">
      <c r="H23" s="3"/>
      <c r="I23" s="4"/>
      <c r="J23" s="3"/>
      <c r="K23" s="4"/>
      <c r="L23" s="3"/>
      <c r="M23" s="6"/>
      <c r="N23" s="6"/>
      <c r="O23" s="5"/>
    </row>
    <row r="24" spans="8:15" x14ac:dyDescent="0.25">
      <c r="H24" s="3"/>
      <c r="I24" s="4"/>
      <c r="J24" s="3"/>
      <c r="K24" s="4"/>
      <c r="L24" s="3"/>
      <c r="M24" s="6"/>
      <c r="N24" s="6"/>
      <c r="O24" s="5"/>
    </row>
    <row r="25" spans="8:15" x14ac:dyDescent="0.25">
      <c r="H25" s="3"/>
      <c r="I25" s="4"/>
      <c r="J25" s="3"/>
      <c r="K25" s="4"/>
      <c r="L25" s="3"/>
      <c r="M25" s="6"/>
      <c r="N25" s="6"/>
      <c r="O25" s="5"/>
    </row>
    <row r="26" spans="8:15" x14ac:dyDescent="0.25">
      <c r="H26" s="3"/>
      <c r="I26" s="4"/>
      <c r="J26" s="3"/>
      <c r="K26" s="4"/>
      <c r="L26" s="3"/>
      <c r="M26" s="6"/>
      <c r="N26" s="6"/>
      <c r="O26" s="5"/>
    </row>
    <row r="27" spans="8:15" x14ac:dyDescent="0.25">
      <c r="H27" s="3"/>
      <c r="I27" s="4"/>
      <c r="J27" s="3"/>
      <c r="K27" s="4"/>
      <c r="L27" s="3"/>
      <c r="M27" s="6"/>
      <c r="N27" s="6"/>
      <c r="O27" s="5"/>
    </row>
    <row r="28" spans="8:15" x14ac:dyDescent="0.25">
      <c r="H28" s="3"/>
      <c r="I28" s="4"/>
      <c r="J28" s="3"/>
      <c r="K28" s="4"/>
      <c r="L28" s="3"/>
      <c r="M28" s="6"/>
      <c r="N28" s="6"/>
      <c r="O28" s="5"/>
    </row>
    <row r="29" spans="8:15" x14ac:dyDescent="0.25">
      <c r="H29" s="3"/>
      <c r="I29" s="4"/>
      <c r="J29" s="3"/>
      <c r="K29" s="4"/>
      <c r="L29" s="3"/>
      <c r="M29" s="6"/>
      <c r="N29" s="6"/>
      <c r="O29" s="5"/>
    </row>
    <row r="30" spans="8:15" x14ac:dyDescent="0.25">
      <c r="H30" s="3"/>
      <c r="I30" s="4"/>
      <c r="J30" s="3"/>
      <c r="K30" s="4"/>
      <c r="L30" s="3"/>
      <c r="M30" s="6"/>
      <c r="N30" s="6"/>
      <c r="O30" s="5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Charts</vt:lpstr>
      </vt:variant>
      <vt:variant>
        <vt:i4>3</vt:i4>
      </vt:variant>
    </vt:vector>
  </HeadingPairs>
  <TitlesOfParts>
    <vt:vector size="9" baseType="lpstr">
      <vt:lpstr>Test Circuit</vt:lpstr>
      <vt:lpstr>Vin 10V</vt:lpstr>
      <vt:lpstr>Vin 12V</vt:lpstr>
      <vt:lpstr>Vin 16V</vt:lpstr>
      <vt:lpstr>Vin 24V</vt:lpstr>
      <vt:lpstr>Vin 30V</vt:lpstr>
      <vt:lpstr>Efficiency</vt:lpstr>
      <vt:lpstr>Voltage Drop</vt:lpstr>
      <vt:lpstr>Q1 Temp Rise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Samuel Perry</dc:creator>
  <cp:lastModifiedBy>Sam Perry</cp:lastModifiedBy>
  <dcterms:created xsi:type="dcterms:W3CDTF">2018-12-31T18:59:27Z</dcterms:created>
  <dcterms:modified xsi:type="dcterms:W3CDTF">2019-01-01T23:50:46Z</dcterms:modified>
</cp:coreProperties>
</file>